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ooster" sheetId="1" state="visible" r:id="rId1"/>
    <sheet name="Controle" sheetId="2" state="visible" r:id="rId2"/>
    <sheet name="Toelichting"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1F5FBF"/>
      <sz val="16"/>
    </font>
    <font>
      <name val="Arial"/>
      <color rgb="005B6472"/>
      <sz val="9"/>
    </font>
    <font>
      <name val="Arial"/>
      <b val="1"/>
      <color rgb="001A1D23"/>
      <sz val="10"/>
    </font>
    <font>
      <name val="Arial"/>
      <color rgb="001A1D23"/>
      <sz val="10"/>
    </font>
    <font>
      <name val="Arial"/>
      <b val="1"/>
      <color rgb="001F5FBF"/>
      <sz val="10"/>
    </font>
    <font>
      <name val="Arial"/>
      <b val="1"/>
      <color rgb="001F5FBF"/>
      <sz val="11"/>
    </font>
    <font>
      <name val="Arial"/>
      <color rgb="005B6472"/>
      <sz val="10"/>
    </font>
  </fonts>
  <fills count="6">
    <fill>
      <patternFill/>
    </fill>
    <fill>
      <patternFill patternType="gray125"/>
    </fill>
    <fill>
      <patternFill patternType="solid">
        <fgColor rgb="00FFF7D6"/>
      </patternFill>
    </fill>
    <fill>
      <patternFill patternType="solid">
        <fgColor rgb="00F2F5FA"/>
      </patternFill>
    </fill>
    <fill>
      <patternFill patternType="solid">
        <fgColor rgb="00EDF1F7"/>
      </patternFill>
    </fill>
    <fill>
      <patternFill patternType="solid">
        <fgColor rgb="00F7F9FC"/>
      </patternFill>
    </fill>
  </fills>
  <borders count="2">
    <border>
      <left/>
      <right/>
      <top/>
      <bottom/>
      <diagonal/>
    </border>
    <border>
      <left style="thin">
        <color rgb="00C9D2E0"/>
      </left>
      <right style="thin">
        <color rgb="00C9D2E0"/>
      </right>
      <top style="thin">
        <color rgb="00C9D2E0"/>
      </top>
      <bottom style="thin">
        <color rgb="00C9D2E0"/>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left"/>
    </xf>
    <xf numFmtId="0" fontId="5" fillId="3" borderId="1" pivotButton="0" quotePrefix="0" xfId="0"/>
    <xf numFmtId="0" fontId="3" fillId="4" borderId="1" applyAlignment="1" pivotButton="0" quotePrefix="0" xfId="0">
      <alignment horizontal="center"/>
    </xf>
    <xf numFmtId="0" fontId="4" fillId="2" borderId="1" pivotButton="0" quotePrefix="0" xfId="0"/>
    <xf numFmtId="0" fontId="3" fillId="0" borderId="1" applyAlignment="1" pivotButton="0" quotePrefix="0" xfId="0">
      <alignment horizontal="center"/>
    </xf>
    <xf numFmtId="0" fontId="4" fillId="0" borderId="1" applyAlignment="1" pivotButton="0" quotePrefix="0" xfId="0">
      <alignment horizontal="center"/>
    </xf>
    <xf numFmtId="0" fontId="5" fillId="0" borderId="1" applyAlignment="1" pivotButton="0" quotePrefix="0" xfId="0">
      <alignment horizontal="center"/>
    </xf>
    <xf numFmtId="0" fontId="3" fillId="5" borderId="1" applyAlignment="1" pivotButton="0" quotePrefix="0" xfId="0">
      <alignment horizontal="center"/>
    </xf>
    <xf numFmtId="0" fontId="3" fillId="3" borderId="1" applyAlignment="1" pivotButton="0" quotePrefix="0" xfId="0">
      <alignment horizontal="center"/>
    </xf>
    <xf numFmtId="0" fontId="4" fillId="3" borderId="1" pivotButton="0" quotePrefix="0" xfId="0"/>
    <xf numFmtId="0" fontId="5" fillId="3" borderId="1" applyAlignment="1" pivotButton="0" quotePrefix="0" xfId="0">
      <alignment horizontal="center"/>
    </xf>
    <xf numFmtId="0" fontId="2" fillId="0" borderId="0" applyAlignment="1" pivotButton="0" quotePrefix="0" xfId="0">
      <alignment vertical="top" wrapText="1"/>
    </xf>
    <xf numFmtId="0" fontId="6" fillId="0" borderId="0" applyAlignment="1" pivotButton="0" quotePrefix="0" xfId="0">
      <alignment vertical="top" wrapText="1"/>
    </xf>
    <xf numFmtId="0" fontId="4"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Celtucom</author>
  </authors>
  <commentList>
    <comment ref="C4" authorId="0" shapeId="0">
      <text>
        <t>Drie tot zes. Bij drie ploegen die dag en nacht doordraaien komt er geen vrije dag in de cyclus en loopt het weekgemiddelde op tot 56 uur — dat is de reden dat drie ploegen doorgaans doordeweeks draaien.</t>
      </text>
    </comment>
    <comment ref="C5" authorId="0" shapeId="0">
      <text>
        <t>O is ochtend, M is middag, N is nacht, een streepje is een vrije dag. De lengte van deze reeks is de cycluslengte. Voor n ploegen is 2n de kortste lengte die werkt; met vijf ploegen dus tien tekens.</t>
      </text>
    </comment>
    <comment ref="C6" authorId="0" shapeId="0">
      <text>
        <t>Hoeveel dagen later elke volgende ploeg hetzelfde patroon begint. Dat is de aflossing. Bij blokken van twee is dit 2.</t>
      </text>
    </comment>
    <comment ref="C7" authorId="0" shapeId="0">
      <text>
        <t>Drie diensten van acht uur vullen samen een etmaal.</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S19"/>
  <sheetViews>
    <sheetView showGridLines="0" workbookViewId="0">
      <selection activeCell="A1" sqref="A1"/>
    </sheetView>
  </sheetViews>
  <sheetFormatPr baseColWidth="8" defaultRowHeight="15"/>
  <cols>
    <col width="22" customWidth="1" min="1" max="1"/>
    <col width="16" customWidth="1" min="2" max="2"/>
    <col width="5" customWidth="1" min="3" max="3"/>
    <col width="5" customWidth="1" min="4" max="4"/>
    <col width="5" customWidth="1" min="5" max="5"/>
    <col width="5" customWidth="1" min="6" max="6"/>
    <col width="5" customWidth="1" min="7" max="7"/>
    <col width="5" customWidth="1" min="8" max="8"/>
    <col width="5" customWidth="1" min="9" max="9"/>
    <col width="5" customWidth="1" min="10" max="10"/>
    <col width="5" customWidth="1" min="11" max="11"/>
    <col width="5" customWidth="1" min="12" max="12"/>
    <col width="5" customWidth="1" min="13" max="13"/>
    <col width="5" customWidth="1" min="14" max="14"/>
    <col width="11" customWidth="1" min="15" max="15"/>
    <col width="11" customWidth="1" min="16" max="16"/>
    <col width="11" customWidth="1" min="17" max="17"/>
    <col width="11" customWidth="1" min="18" max="18"/>
    <col width="11" customWidth="1" min="19" max="19"/>
  </cols>
  <sheetData>
    <row r="1">
      <c r="A1" s="1" t="inlineStr">
        <is>
          <t>Ploegenrooster</t>
        </is>
      </c>
    </row>
    <row r="2">
      <c r="A2" s="2" t="inlineStr">
        <is>
          <t>Eén cyclus, per ploeg, met de dekking en het weekgemiddelde ernaast.</t>
        </is>
      </c>
    </row>
    <row r="4">
      <c r="A4" s="3" t="inlineStr">
        <is>
          <t>Aantal ploegen</t>
        </is>
      </c>
      <c r="C4" s="4" t="n">
        <v>5</v>
      </c>
    </row>
    <row r="5">
      <c r="A5" s="3" t="inlineStr">
        <is>
          <t>Patroon van ploeg 1</t>
        </is>
      </c>
      <c r="C5" s="4" t="inlineStr">
        <is>
          <t>OOMMNN----</t>
        </is>
      </c>
    </row>
    <row r="6">
      <c r="A6" s="3" t="inlineStr">
        <is>
          <t>Verschuiving per ploeg</t>
        </is>
      </c>
      <c r="C6" s="4" t="n">
        <v>2</v>
      </c>
    </row>
    <row r="7">
      <c r="A7" s="3" t="inlineStr">
        <is>
          <t>Uren per dienst</t>
        </is>
      </c>
      <c r="C7" s="4" t="n">
        <v>8</v>
      </c>
    </row>
    <row r="9">
      <c r="A9" s="3" t="inlineStr">
        <is>
          <t>Cycluslengte</t>
        </is>
      </c>
      <c r="C9" s="5">
        <f>LEN(C5)</f>
        <v/>
      </c>
      <c r="E9" s="2" t="inlineStr">
        <is>
          <t>Volgt uit het patroon hierboven; er valt niets apart in te vullen.</t>
        </is>
      </c>
    </row>
    <row r="11">
      <c r="A11" s="3" t="inlineStr">
        <is>
          <t>Ploeg</t>
        </is>
      </c>
      <c r="B11" s="3" t="inlineStr">
        <is>
          <t>Naam</t>
        </is>
      </c>
      <c r="C11" s="6" t="n">
        <v>1</v>
      </c>
      <c r="D11" s="6" t="n">
        <v>2</v>
      </c>
      <c r="E11" s="6" t="n">
        <v>3</v>
      </c>
      <c r="F11" s="6" t="n">
        <v>4</v>
      </c>
      <c r="G11" s="6" t="n">
        <v>5</v>
      </c>
      <c r="H11" s="6" t="n">
        <v>6</v>
      </c>
      <c r="I11" s="6" t="n">
        <v>7</v>
      </c>
      <c r="J11" s="6" t="n">
        <v>8</v>
      </c>
      <c r="K11" s="6" t="n">
        <v>9</v>
      </c>
      <c r="L11" s="6" t="n">
        <v>10</v>
      </c>
      <c r="M11" s="6" t="n">
        <v>11</v>
      </c>
      <c r="N11" s="6" t="n">
        <v>12</v>
      </c>
      <c r="O11" s="6" t="inlineStr">
        <is>
          <t>Diensten</t>
        </is>
      </c>
      <c r="P11" s="6" t="inlineStr">
        <is>
          <t>Nachten</t>
        </is>
      </c>
      <c r="Q11" s="6" t="inlineStr">
        <is>
          <t>Vrij</t>
        </is>
      </c>
      <c r="R11" s="6" t="inlineStr">
        <is>
          <t>Uren</t>
        </is>
      </c>
      <c r="S11" s="6" t="inlineStr">
        <is>
          <t>Gem./week</t>
        </is>
      </c>
    </row>
    <row r="12">
      <c r="A12" s="3" t="n">
        <v>1</v>
      </c>
      <c r="B12" s="7" t="inlineStr">
        <is>
          <t>Ploeg 1</t>
        </is>
      </c>
      <c r="C12" s="8">
        <f>IF(OR($A12&gt;$C$4,1&gt;$C$9),"",MID($C$5,MOD(0-$C$6*($A12-1),$C$9)+1,1))</f>
        <v/>
      </c>
      <c r="D12" s="8">
        <f>IF(OR($A12&gt;$C$4,2&gt;$C$9),"",MID($C$5,MOD(1-$C$6*($A12-1),$C$9)+1,1))</f>
        <v/>
      </c>
      <c r="E12" s="8">
        <f>IF(OR($A12&gt;$C$4,3&gt;$C$9),"",MID($C$5,MOD(2-$C$6*($A12-1),$C$9)+1,1))</f>
        <v/>
      </c>
      <c r="F12" s="8">
        <f>IF(OR($A12&gt;$C$4,4&gt;$C$9),"",MID($C$5,MOD(3-$C$6*($A12-1),$C$9)+1,1))</f>
        <v/>
      </c>
      <c r="G12" s="8">
        <f>IF(OR($A12&gt;$C$4,5&gt;$C$9),"",MID($C$5,MOD(4-$C$6*($A12-1),$C$9)+1,1))</f>
        <v/>
      </c>
      <c r="H12" s="8">
        <f>IF(OR($A12&gt;$C$4,6&gt;$C$9),"",MID($C$5,MOD(5-$C$6*($A12-1),$C$9)+1,1))</f>
        <v/>
      </c>
      <c r="I12" s="8">
        <f>IF(OR($A12&gt;$C$4,7&gt;$C$9),"",MID($C$5,MOD(6-$C$6*($A12-1),$C$9)+1,1))</f>
        <v/>
      </c>
      <c r="J12" s="8">
        <f>IF(OR($A12&gt;$C$4,8&gt;$C$9),"",MID($C$5,MOD(7-$C$6*($A12-1),$C$9)+1,1))</f>
        <v/>
      </c>
      <c r="K12" s="8">
        <f>IF(OR($A12&gt;$C$4,9&gt;$C$9),"",MID($C$5,MOD(8-$C$6*($A12-1),$C$9)+1,1))</f>
        <v/>
      </c>
      <c r="L12" s="8">
        <f>IF(OR($A12&gt;$C$4,10&gt;$C$9),"",MID($C$5,MOD(9-$C$6*($A12-1),$C$9)+1,1))</f>
        <v/>
      </c>
      <c r="M12" s="8">
        <f>IF(OR($A12&gt;$C$4,11&gt;$C$9),"",MID($C$5,MOD(10-$C$6*($A12-1),$C$9)+1,1))</f>
        <v/>
      </c>
      <c r="N12" s="8">
        <f>IF(OR($A12&gt;$C$4,12&gt;$C$9),"",MID($C$5,MOD(11-$C$6*($A12-1),$C$9)+1,1))</f>
        <v/>
      </c>
      <c r="O12" s="9">
        <f>IF($A12&gt;$C$4,"",COUNTIF($C12:$N12,"O")+COUNTIF($C12:$N12,"M")+COUNTIF($C12:$N12,"N"))</f>
        <v/>
      </c>
      <c r="P12" s="9">
        <f>IF($A12&gt;$C$4,"",COUNTIF($C12:$N12,"N"))</f>
        <v/>
      </c>
      <c r="Q12" s="9">
        <f>IF($A12&gt;$C$4,"",COUNTIF($C12:$N12,"-"))</f>
        <v/>
      </c>
      <c r="R12" s="9">
        <f>IF($A12&gt;$C$4,"",O12*$C$7)</f>
        <v/>
      </c>
      <c r="S12" s="10">
        <f>IF($A12&gt;$C$4,"",ROUND(R12/$C$9*7,1))</f>
        <v/>
      </c>
    </row>
    <row r="13">
      <c r="A13" s="3" t="n">
        <v>2</v>
      </c>
      <c r="B13" s="7" t="inlineStr">
        <is>
          <t>Ploeg 2</t>
        </is>
      </c>
      <c r="C13" s="11">
        <f>IF(OR($A13&gt;$C$4,1&gt;$C$9),"",MID($C$5,MOD(0-$C$6*($A13-1),$C$9)+1,1))</f>
        <v/>
      </c>
      <c r="D13" s="11">
        <f>IF(OR($A13&gt;$C$4,2&gt;$C$9),"",MID($C$5,MOD(1-$C$6*($A13-1),$C$9)+1,1))</f>
        <v/>
      </c>
      <c r="E13" s="11">
        <f>IF(OR($A13&gt;$C$4,3&gt;$C$9),"",MID($C$5,MOD(2-$C$6*($A13-1),$C$9)+1,1))</f>
        <v/>
      </c>
      <c r="F13" s="11">
        <f>IF(OR($A13&gt;$C$4,4&gt;$C$9),"",MID($C$5,MOD(3-$C$6*($A13-1),$C$9)+1,1))</f>
        <v/>
      </c>
      <c r="G13" s="11">
        <f>IF(OR($A13&gt;$C$4,5&gt;$C$9),"",MID($C$5,MOD(4-$C$6*($A13-1),$C$9)+1,1))</f>
        <v/>
      </c>
      <c r="H13" s="11">
        <f>IF(OR($A13&gt;$C$4,6&gt;$C$9),"",MID($C$5,MOD(5-$C$6*($A13-1),$C$9)+1,1))</f>
        <v/>
      </c>
      <c r="I13" s="11">
        <f>IF(OR($A13&gt;$C$4,7&gt;$C$9),"",MID($C$5,MOD(6-$C$6*($A13-1),$C$9)+1,1))</f>
        <v/>
      </c>
      <c r="J13" s="11">
        <f>IF(OR($A13&gt;$C$4,8&gt;$C$9),"",MID($C$5,MOD(7-$C$6*($A13-1),$C$9)+1,1))</f>
        <v/>
      </c>
      <c r="K13" s="11">
        <f>IF(OR($A13&gt;$C$4,9&gt;$C$9),"",MID($C$5,MOD(8-$C$6*($A13-1),$C$9)+1,1))</f>
        <v/>
      </c>
      <c r="L13" s="11">
        <f>IF(OR($A13&gt;$C$4,10&gt;$C$9),"",MID($C$5,MOD(9-$C$6*($A13-1),$C$9)+1,1))</f>
        <v/>
      </c>
      <c r="M13" s="11">
        <f>IF(OR($A13&gt;$C$4,11&gt;$C$9),"",MID($C$5,MOD(10-$C$6*($A13-1),$C$9)+1,1))</f>
        <v/>
      </c>
      <c r="N13" s="11">
        <f>IF(OR($A13&gt;$C$4,12&gt;$C$9),"",MID($C$5,MOD(11-$C$6*($A13-1),$C$9)+1,1))</f>
        <v/>
      </c>
      <c r="O13" s="9">
        <f>IF($A13&gt;$C$4,"",COUNTIF($C13:$N13,"O")+COUNTIF($C13:$N13,"M")+COUNTIF($C13:$N13,"N"))</f>
        <v/>
      </c>
      <c r="P13" s="9">
        <f>IF($A13&gt;$C$4,"",COUNTIF($C13:$N13,"N"))</f>
        <v/>
      </c>
      <c r="Q13" s="9">
        <f>IF($A13&gt;$C$4,"",COUNTIF($C13:$N13,"-"))</f>
        <v/>
      </c>
      <c r="R13" s="9">
        <f>IF($A13&gt;$C$4,"",O13*$C$7)</f>
        <v/>
      </c>
      <c r="S13" s="10">
        <f>IF($A13&gt;$C$4,"",ROUND(R13/$C$9*7,1))</f>
        <v/>
      </c>
    </row>
    <row r="14">
      <c r="A14" s="3" t="n">
        <v>3</v>
      </c>
      <c r="B14" s="7" t="inlineStr">
        <is>
          <t>Ploeg 3</t>
        </is>
      </c>
      <c r="C14" s="8">
        <f>IF(OR($A14&gt;$C$4,1&gt;$C$9),"",MID($C$5,MOD(0-$C$6*($A14-1),$C$9)+1,1))</f>
        <v/>
      </c>
      <c r="D14" s="8">
        <f>IF(OR($A14&gt;$C$4,2&gt;$C$9),"",MID($C$5,MOD(1-$C$6*($A14-1),$C$9)+1,1))</f>
        <v/>
      </c>
      <c r="E14" s="8">
        <f>IF(OR($A14&gt;$C$4,3&gt;$C$9),"",MID($C$5,MOD(2-$C$6*($A14-1),$C$9)+1,1))</f>
        <v/>
      </c>
      <c r="F14" s="8">
        <f>IF(OR($A14&gt;$C$4,4&gt;$C$9),"",MID($C$5,MOD(3-$C$6*($A14-1),$C$9)+1,1))</f>
        <v/>
      </c>
      <c r="G14" s="8">
        <f>IF(OR($A14&gt;$C$4,5&gt;$C$9),"",MID($C$5,MOD(4-$C$6*($A14-1),$C$9)+1,1))</f>
        <v/>
      </c>
      <c r="H14" s="8">
        <f>IF(OR($A14&gt;$C$4,6&gt;$C$9),"",MID($C$5,MOD(5-$C$6*($A14-1),$C$9)+1,1))</f>
        <v/>
      </c>
      <c r="I14" s="8">
        <f>IF(OR($A14&gt;$C$4,7&gt;$C$9),"",MID($C$5,MOD(6-$C$6*($A14-1),$C$9)+1,1))</f>
        <v/>
      </c>
      <c r="J14" s="8">
        <f>IF(OR($A14&gt;$C$4,8&gt;$C$9),"",MID($C$5,MOD(7-$C$6*($A14-1),$C$9)+1,1))</f>
        <v/>
      </c>
      <c r="K14" s="8">
        <f>IF(OR($A14&gt;$C$4,9&gt;$C$9),"",MID($C$5,MOD(8-$C$6*($A14-1),$C$9)+1,1))</f>
        <v/>
      </c>
      <c r="L14" s="8">
        <f>IF(OR($A14&gt;$C$4,10&gt;$C$9),"",MID($C$5,MOD(9-$C$6*($A14-1),$C$9)+1,1))</f>
        <v/>
      </c>
      <c r="M14" s="8">
        <f>IF(OR($A14&gt;$C$4,11&gt;$C$9),"",MID($C$5,MOD(10-$C$6*($A14-1),$C$9)+1,1))</f>
        <v/>
      </c>
      <c r="N14" s="8">
        <f>IF(OR($A14&gt;$C$4,12&gt;$C$9),"",MID($C$5,MOD(11-$C$6*($A14-1),$C$9)+1,1))</f>
        <v/>
      </c>
      <c r="O14" s="9">
        <f>IF($A14&gt;$C$4,"",COUNTIF($C14:$N14,"O")+COUNTIF($C14:$N14,"M")+COUNTIF($C14:$N14,"N"))</f>
        <v/>
      </c>
      <c r="P14" s="9">
        <f>IF($A14&gt;$C$4,"",COUNTIF($C14:$N14,"N"))</f>
        <v/>
      </c>
      <c r="Q14" s="9">
        <f>IF($A14&gt;$C$4,"",COUNTIF($C14:$N14,"-"))</f>
        <v/>
      </c>
      <c r="R14" s="9">
        <f>IF($A14&gt;$C$4,"",O14*$C$7)</f>
        <v/>
      </c>
      <c r="S14" s="10">
        <f>IF($A14&gt;$C$4,"",ROUND(R14/$C$9*7,1))</f>
        <v/>
      </c>
    </row>
    <row r="15">
      <c r="A15" s="3" t="n">
        <v>4</v>
      </c>
      <c r="B15" s="7" t="inlineStr">
        <is>
          <t>Ploeg 4</t>
        </is>
      </c>
      <c r="C15" s="11">
        <f>IF(OR($A15&gt;$C$4,1&gt;$C$9),"",MID($C$5,MOD(0-$C$6*($A15-1),$C$9)+1,1))</f>
        <v/>
      </c>
      <c r="D15" s="11">
        <f>IF(OR($A15&gt;$C$4,2&gt;$C$9),"",MID($C$5,MOD(1-$C$6*($A15-1),$C$9)+1,1))</f>
        <v/>
      </c>
      <c r="E15" s="11">
        <f>IF(OR($A15&gt;$C$4,3&gt;$C$9),"",MID($C$5,MOD(2-$C$6*($A15-1),$C$9)+1,1))</f>
        <v/>
      </c>
      <c r="F15" s="11">
        <f>IF(OR($A15&gt;$C$4,4&gt;$C$9),"",MID($C$5,MOD(3-$C$6*($A15-1),$C$9)+1,1))</f>
        <v/>
      </c>
      <c r="G15" s="11">
        <f>IF(OR($A15&gt;$C$4,5&gt;$C$9),"",MID($C$5,MOD(4-$C$6*($A15-1),$C$9)+1,1))</f>
        <v/>
      </c>
      <c r="H15" s="11">
        <f>IF(OR($A15&gt;$C$4,6&gt;$C$9),"",MID($C$5,MOD(5-$C$6*($A15-1),$C$9)+1,1))</f>
        <v/>
      </c>
      <c r="I15" s="11">
        <f>IF(OR($A15&gt;$C$4,7&gt;$C$9),"",MID($C$5,MOD(6-$C$6*($A15-1),$C$9)+1,1))</f>
        <v/>
      </c>
      <c r="J15" s="11">
        <f>IF(OR($A15&gt;$C$4,8&gt;$C$9),"",MID($C$5,MOD(7-$C$6*($A15-1),$C$9)+1,1))</f>
        <v/>
      </c>
      <c r="K15" s="11">
        <f>IF(OR($A15&gt;$C$4,9&gt;$C$9),"",MID($C$5,MOD(8-$C$6*($A15-1),$C$9)+1,1))</f>
        <v/>
      </c>
      <c r="L15" s="11">
        <f>IF(OR($A15&gt;$C$4,10&gt;$C$9),"",MID($C$5,MOD(9-$C$6*($A15-1),$C$9)+1,1))</f>
        <v/>
      </c>
      <c r="M15" s="11">
        <f>IF(OR($A15&gt;$C$4,11&gt;$C$9),"",MID($C$5,MOD(10-$C$6*($A15-1),$C$9)+1,1))</f>
        <v/>
      </c>
      <c r="N15" s="11">
        <f>IF(OR($A15&gt;$C$4,12&gt;$C$9),"",MID($C$5,MOD(11-$C$6*($A15-1),$C$9)+1,1))</f>
        <v/>
      </c>
      <c r="O15" s="9">
        <f>IF($A15&gt;$C$4,"",COUNTIF($C15:$N15,"O")+COUNTIF($C15:$N15,"M")+COUNTIF($C15:$N15,"N"))</f>
        <v/>
      </c>
      <c r="P15" s="9">
        <f>IF($A15&gt;$C$4,"",COUNTIF($C15:$N15,"N"))</f>
        <v/>
      </c>
      <c r="Q15" s="9">
        <f>IF($A15&gt;$C$4,"",COUNTIF($C15:$N15,"-"))</f>
        <v/>
      </c>
      <c r="R15" s="9">
        <f>IF($A15&gt;$C$4,"",O15*$C$7)</f>
        <v/>
      </c>
      <c r="S15" s="10">
        <f>IF($A15&gt;$C$4,"",ROUND(R15/$C$9*7,1))</f>
        <v/>
      </c>
    </row>
    <row r="16">
      <c r="A16" s="3" t="n">
        <v>5</v>
      </c>
      <c r="B16" s="7" t="inlineStr">
        <is>
          <t>Ploeg 5</t>
        </is>
      </c>
      <c r="C16" s="8">
        <f>IF(OR($A16&gt;$C$4,1&gt;$C$9),"",MID($C$5,MOD(0-$C$6*($A16-1),$C$9)+1,1))</f>
        <v/>
      </c>
      <c r="D16" s="8">
        <f>IF(OR($A16&gt;$C$4,2&gt;$C$9),"",MID($C$5,MOD(1-$C$6*($A16-1),$C$9)+1,1))</f>
        <v/>
      </c>
      <c r="E16" s="8">
        <f>IF(OR($A16&gt;$C$4,3&gt;$C$9),"",MID($C$5,MOD(2-$C$6*($A16-1),$C$9)+1,1))</f>
        <v/>
      </c>
      <c r="F16" s="8">
        <f>IF(OR($A16&gt;$C$4,4&gt;$C$9),"",MID($C$5,MOD(3-$C$6*($A16-1),$C$9)+1,1))</f>
        <v/>
      </c>
      <c r="G16" s="8">
        <f>IF(OR($A16&gt;$C$4,5&gt;$C$9),"",MID($C$5,MOD(4-$C$6*($A16-1),$C$9)+1,1))</f>
        <v/>
      </c>
      <c r="H16" s="8">
        <f>IF(OR($A16&gt;$C$4,6&gt;$C$9),"",MID($C$5,MOD(5-$C$6*($A16-1),$C$9)+1,1))</f>
        <v/>
      </c>
      <c r="I16" s="8">
        <f>IF(OR($A16&gt;$C$4,7&gt;$C$9),"",MID($C$5,MOD(6-$C$6*($A16-1),$C$9)+1,1))</f>
        <v/>
      </c>
      <c r="J16" s="8">
        <f>IF(OR($A16&gt;$C$4,8&gt;$C$9),"",MID($C$5,MOD(7-$C$6*($A16-1),$C$9)+1,1))</f>
        <v/>
      </c>
      <c r="K16" s="8">
        <f>IF(OR($A16&gt;$C$4,9&gt;$C$9),"",MID($C$5,MOD(8-$C$6*($A16-1),$C$9)+1,1))</f>
        <v/>
      </c>
      <c r="L16" s="8">
        <f>IF(OR($A16&gt;$C$4,10&gt;$C$9),"",MID($C$5,MOD(9-$C$6*($A16-1),$C$9)+1,1))</f>
        <v/>
      </c>
      <c r="M16" s="8">
        <f>IF(OR($A16&gt;$C$4,11&gt;$C$9),"",MID($C$5,MOD(10-$C$6*($A16-1),$C$9)+1,1))</f>
        <v/>
      </c>
      <c r="N16" s="8">
        <f>IF(OR($A16&gt;$C$4,12&gt;$C$9),"",MID($C$5,MOD(11-$C$6*($A16-1),$C$9)+1,1))</f>
        <v/>
      </c>
      <c r="O16" s="9">
        <f>IF($A16&gt;$C$4,"",COUNTIF($C16:$N16,"O")+COUNTIF($C16:$N16,"M")+COUNTIF($C16:$N16,"N"))</f>
        <v/>
      </c>
      <c r="P16" s="9">
        <f>IF($A16&gt;$C$4,"",COUNTIF($C16:$N16,"N"))</f>
        <v/>
      </c>
      <c r="Q16" s="9">
        <f>IF($A16&gt;$C$4,"",COUNTIF($C16:$N16,"-"))</f>
        <v/>
      </c>
      <c r="R16" s="9">
        <f>IF($A16&gt;$C$4,"",O16*$C$7)</f>
        <v/>
      </c>
      <c r="S16" s="10">
        <f>IF($A16&gt;$C$4,"",ROUND(R16/$C$9*7,1))</f>
        <v/>
      </c>
    </row>
    <row r="17">
      <c r="A17" s="3" t="n">
        <v>6</v>
      </c>
      <c r="B17" s="7" t="inlineStr">
        <is>
          <t>Ploeg 6</t>
        </is>
      </c>
      <c r="C17" s="11">
        <f>IF(OR($A17&gt;$C$4,1&gt;$C$9),"",MID($C$5,MOD(0-$C$6*($A17-1),$C$9)+1,1))</f>
        <v/>
      </c>
      <c r="D17" s="11">
        <f>IF(OR($A17&gt;$C$4,2&gt;$C$9),"",MID($C$5,MOD(1-$C$6*($A17-1),$C$9)+1,1))</f>
        <v/>
      </c>
      <c r="E17" s="11">
        <f>IF(OR($A17&gt;$C$4,3&gt;$C$9),"",MID($C$5,MOD(2-$C$6*($A17-1),$C$9)+1,1))</f>
        <v/>
      </c>
      <c r="F17" s="11">
        <f>IF(OR($A17&gt;$C$4,4&gt;$C$9),"",MID($C$5,MOD(3-$C$6*($A17-1),$C$9)+1,1))</f>
        <v/>
      </c>
      <c r="G17" s="11">
        <f>IF(OR($A17&gt;$C$4,5&gt;$C$9),"",MID($C$5,MOD(4-$C$6*($A17-1),$C$9)+1,1))</f>
        <v/>
      </c>
      <c r="H17" s="11">
        <f>IF(OR($A17&gt;$C$4,6&gt;$C$9),"",MID($C$5,MOD(5-$C$6*($A17-1),$C$9)+1,1))</f>
        <v/>
      </c>
      <c r="I17" s="11">
        <f>IF(OR($A17&gt;$C$4,7&gt;$C$9),"",MID($C$5,MOD(6-$C$6*($A17-1),$C$9)+1,1))</f>
        <v/>
      </c>
      <c r="J17" s="11">
        <f>IF(OR($A17&gt;$C$4,8&gt;$C$9),"",MID($C$5,MOD(7-$C$6*($A17-1),$C$9)+1,1))</f>
        <v/>
      </c>
      <c r="K17" s="11">
        <f>IF(OR($A17&gt;$C$4,9&gt;$C$9),"",MID($C$5,MOD(8-$C$6*($A17-1),$C$9)+1,1))</f>
        <v/>
      </c>
      <c r="L17" s="11">
        <f>IF(OR($A17&gt;$C$4,10&gt;$C$9),"",MID($C$5,MOD(9-$C$6*($A17-1),$C$9)+1,1))</f>
        <v/>
      </c>
      <c r="M17" s="11">
        <f>IF(OR($A17&gt;$C$4,11&gt;$C$9),"",MID($C$5,MOD(10-$C$6*($A17-1),$C$9)+1,1))</f>
        <v/>
      </c>
      <c r="N17" s="11">
        <f>IF(OR($A17&gt;$C$4,12&gt;$C$9),"",MID($C$5,MOD(11-$C$6*($A17-1),$C$9)+1,1))</f>
        <v/>
      </c>
      <c r="O17" s="9">
        <f>IF($A17&gt;$C$4,"",COUNTIF($C17:$N17,"O")+COUNTIF($C17:$N17,"M")+COUNTIF($C17:$N17,"N"))</f>
        <v/>
      </c>
      <c r="P17" s="9">
        <f>IF($A17&gt;$C$4,"",COUNTIF($C17:$N17,"N"))</f>
        <v/>
      </c>
      <c r="Q17" s="9">
        <f>IF($A17&gt;$C$4,"",COUNTIF($C17:$N17,"-"))</f>
        <v/>
      </c>
      <c r="R17" s="9">
        <f>IF($A17&gt;$C$4,"",O17*$C$7)</f>
        <v/>
      </c>
      <c r="S17" s="10">
        <f>IF($A17&gt;$C$4,"",ROUND(R17/$C$9*7,1))</f>
        <v/>
      </c>
    </row>
    <row r="19">
      <c r="A19" s="3" t="inlineStr">
        <is>
          <t>Dekking</t>
        </is>
      </c>
      <c r="B19" s="2" t="inlineStr">
        <is>
          <t>per dag</t>
        </is>
      </c>
      <c r="C19" s="12">
        <f>IF(1&gt;$C$9,"",IF(AND(COUNTIF(C12:C17,"O")=1,COUNTIF(C12:C17,"M")=1,COUNTIF(C12:C17,"N")=1),"ok","GAT"))</f>
        <v/>
      </c>
      <c r="D19" s="12">
        <f>IF(2&gt;$C$9,"",IF(AND(COUNTIF(D12:D17,"O")=1,COUNTIF(D12:D17,"M")=1,COUNTIF(D12:D17,"N")=1),"ok","GAT"))</f>
        <v/>
      </c>
      <c r="E19" s="12">
        <f>IF(3&gt;$C$9,"",IF(AND(COUNTIF(E12:E17,"O")=1,COUNTIF(E12:E17,"M")=1,COUNTIF(E12:E17,"N")=1),"ok","GAT"))</f>
        <v/>
      </c>
      <c r="F19" s="12">
        <f>IF(4&gt;$C$9,"",IF(AND(COUNTIF(F12:F17,"O")=1,COUNTIF(F12:F17,"M")=1,COUNTIF(F12:F17,"N")=1),"ok","GAT"))</f>
        <v/>
      </c>
      <c r="G19" s="12">
        <f>IF(5&gt;$C$9,"",IF(AND(COUNTIF(G12:G17,"O")=1,COUNTIF(G12:G17,"M")=1,COUNTIF(G12:G17,"N")=1),"ok","GAT"))</f>
        <v/>
      </c>
      <c r="H19" s="12">
        <f>IF(6&gt;$C$9,"",IF(AND(COUNTIF(H12:H17,"O")=1,COUNTIF(H12:H17,"M")=1,COUNTIF(H12:H17,"N")=1),"ok","GAT"))</f>
        <v/>
      </c>
      <c r="I19" s="12">
        <f>IF(7&gt;$C$9,"",IF(AND(COUNTIF(I12:I17,"O")=1,COUNTIF(I12:I17,"M")=1,COUNTIF(I12:I17,"N")=1),"ok","GAT"))</f>
        <v/>
      </c>
      <c r="J19" s="12">
        <f>IF(8&gt;$C$9,"",IF(AND(COUNTIF(J12:J17,"O")=1,COUNTIF(J12:J17,"M")=1,COUNTIF(J12:J17,"N")=1),"ok","GAT"))</f>
        <v/>
      </c>
      <c r="K19" s="12">
        <f>IF(9&gt;$C$9,"",IF(AND(COUNTIF(K12:K17,"O")=1,COUNTIF(K12:K17,"M")=1,COUNTIF(K12:K17,"N")=1),"ok","GAT"))</f>
        <v/>
      </c>
      <c r="L19" s="12">
        <f>IF(10&gt;$C$9,"",IF(AND(COUNTIF(L12:L17,"O")=1,COUNTIF(L12:L17,"M")=1,COUNTIF(L12:L17,"N")=1),"ok","GAT"))</f>
        <v/>
      </c>
      <c r="M19" s="12">
        <f>IF(11&gt;$C$9,"",IF(AND(COUNTIF(M12:M17,"O")=1,COUNTIF(M12:M17,"M")=1,COUNTIF(M12:M17,"N")=1),"ok","GAT"))</f>
        <v/>
      </c>
      <c r="N19" s="12">
        <f>IF(12&gt;$C$9,"",IF(AND(COUNTIF(N12:N17,"O")=1,COUNTIF(N12:N17,"M")=1,COUNTIF(N12:N17,"N")=1),"ok","GAT"))</f>
        <v/>
      </c>
    </row>
  </sheetData>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E10"/>
  <sheetViews>
    <sheetView showGridLines="0" workbookViewId="0">
      <selection activeCell="A1" sqref="A1"/>
    </sheetView>
  </sheetViews>
  <sheetFormatPr baseColWidth="8" defaultRowHeight="15"/>
  <cols>
    <col width="30" customWidth="1" min="1" max="1"/>
    <col width="12" customWidth="1" min="3" max="3"/>
    <col width="74" customWidth="1" min="5" max="5"/>
  </cols>
  <sheetData>
    <row r="1">
      <c r="A1" s="1" t="inlineStr">
        <is>
          <t>Controle</t>
        </is>
      </c>
    </row>
    <row r="2">
      <c r="A2" s="2" t="inlineStr">
        <is>
          <t>Twee sommen die een ingetekend rooster niet over zichzelf kan doen.</t>
        </is>
      </c>
    </row>
    <row r="4">
      <c r="A4" s="3" t="inlineStr">
        <is>
          <t>Aantal ploegen</t>
        </is>
      </c>
      <c r="C4" s="13">
        <f>Rooster!C4</f>
        <v/>
      </c>
    </row>
    <row r="5">
      <c r="A5" s="3" t="inlineStr">
        <is>
          <t>Weekgemiddelde per ploeg</t>
        </is>
      </c>
      <c r="C5" s="13">
        <f>Rooster!S12</f>
        <v/>
      </c>
    </row>
    <row r="6" ht="42" customHeight="1">
      <c r="A6" s="3" t="inlineStr">
        <is>
          <t>Gaten in de dekking</t>
        </is>
      </c>
      <c r="C6" s="14">
        <f>COUNTIF(Rooster!C19:N19,"GAT")</f>
        <v/>
      </c>
      <c r="E6" s="15" t="inlineStr">
        <is>
          <t>Moet 0 zijn. Elke dag van de cyclus hoort precies één ochtend, één middag en één nacht te hebben; een gat betekent dat er een dienst onbezet is of dat er twee ploegen tegelijk op staan.</t>
        </is>
      </c>
    </row>
    <row r="7" ht="42" customHeight="1">
      <c r="A7" s="3" t="inlineStr">
        <is>
          <t>Uren die de cyclus dekt</t>
        </is>
      </c>
      <c r="C7" s="14">
        <f>C4*C5</f>
        <v/>
      </c>
      <c r="E7" s="15" t="inlineStr">
        <is>
          <t>Aantal ploegen maal het weekgemiddelde. Bij volledige dekking hoort hier 168 te staan: de uren van een week die dag en nacht doorloopt.</t>
        </is>
      </c>
    </row>
    <row r="8" ht="42" customHeight="1">
      <c r="A8" s="3" t="inlineStr">
        <is>
          <t>Weekgemiddelde uit het raster</t>
        </is>
      </c>
      <c r="C8" s="14">
        <f>Rooster!S12</f>
        <v/>
      </c>
      <c r="E8" s="15" t="inlineStr">
        <is>
          <t>Het getal dat het raster zelf oplevert.</t>
        </is>
      </c>
    </row>
    <row r="9" ht="42" customHeight="1">
      <c r="A9" s="3" t="inlineStr">
        <is>
          <t>Weekgemiddelde uit de deling</t>
        </is>
      </c>
      <c r="C9" s="14">
        <f>ROUND(168/C4,1)</f>
        <v/>
      </c>
      <c r="E9" s="15" t="inlineStr">
        <is>
          <t>168 gedeeld door het aantal ploegen — de som die op elke andere pagina als gegeven staat. Deze twee horen gelijk te zijn.</t>
        </is>
      </c>
    </row>
    <row r="10" ht="42" customHeight="1">
      <c r="A10" s="3" t="inlineStr">
        <is>
          <t>Kloppen die twee?</t>
        </is>
      </c>
      <c r="C10" s="14">
        <f>IF(C6=C7,"ja","NEE")</f>
        <v/>
      </c>
      <c r="E10" s="15" t="inlineStr">
        <is>
          <t>Staat hier NEE, dan is er één van de twee fout. Meestal is het patroon dan niet in gelijke blokken verdeeld.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0"/>
  <sheetViews>
    <sheetView showGridLines="0" workbookViewId="0">
      <selection activeCell="A1" sqref="A1"/>
    </sheetView>
  </sheetViews>
  <sheetFormatPr baseColWidth="8" defaultRowHeight="15"/>
  <cols>
    <col width="108" customWidth="1" min="1" max="1"/>
  </cols>
  <sheetData>
    <row r="1">
      <c r="A1" s="1" t="inlineStr">
        <is>
          <t>Toelichting</t>
        </is>
      </c>
    </row>
    <row r="3">
      <c r="A3" s="16" t="inlineStr">
        <is>
          <t>Wat dit blad doet dat een ingetekend rooster niet doet</t>
        </is>
      </c>
    </row>
    <row r="4" ht="46" customHeight="1">
      <c r="A4" s="17" t="inlineStr">
        <is>
          <t>Het raster wordt niet getekend maar afgeleid uit één cel: het patroon van ploeg 1. Elke volgende ploeg draait hetzelfde patroon, een vast aantal dagen later. Verander je het patroon, het aantal ploegen of de verschuiving, dan bewegen het hele raster en alle controles mee.</t>
        </is>
      </c>
    </row>
    <row r="5">
      <c r="A5" s="18" t="inlineStr"/>
    </row>
    <row r="6">
      <c r="A6" s="16" t="inlineStr">
        <is>
          <t>De dekking</t>
        </is>
      </c>
    </row>
    <row r="7" ht="46" customHeight="1">
      <c r="A7" s="17" t="inlineStr">
        <is>
          <t>Onder het raster staat per dag of er precies één ochtend, één middag en één nacht op staat. Staat er GAT, dan is een dienst onbezet of staan er twee ploegen tegelijk. Dat is aan een raster niet af te lezen, en het is de fout die je pas merkt op de ochtend zelf.</t>
        </is>
      </c>
    </row>
    <row r="8">
      <c r="A8" s="18" t="inlineStr"/>
    </row>
    <row r="9">
      <c r="A9" s="16" t="inlineStr">
        <is>
          <t>Het weekgemiddelde</t>
        </is>
      </c>
    </row>
    <row r="10" ht="46" customHeight="1">
      <c r="A10" s="17" t="inlineStr">
        <is>
          <t>Blad Controle rekent het op twee manieren uit: uit het raster (diensten maal uren, gedeeld door de cycluslengte, maal zeven) en uit de deling (168 uur gedeeld door het aantal ploegen). Die twee horen gelijk te zijn. Zijn ze dat niet, dan is het patroon niet in gelijke blokken verdeeld en draait de ene ploeg structureel meer dan de andere.</t>
        </is>
      </c>
    </row>
    <row r="11">
      <c r="A11" s="18" t="inlineStr"/>
    </row>
    <row r="12">
      <c r="A12" s="16" t="inlineStr">
        <is>
          <t>Waarom de cycluslengte niet vrij is</t>
        </is>
      </c>
    </row>
    <row r="13" ht="46" customHeight="1">
      <c r="A13" s="17" t="inlineStr">
        <is>
          <t>Over een cyclus van L dagen liggen er 3L diensten te verdelen over het aantal ploegen, en elke ploeg moet er evenveel krijgen. Daar komt bij dat de verschuiving op moet gaan in de cycluslengte. De kortste lengte die aan allebei voldoet is het dubbele van het aantal ploegen: tien dagen bij vijf ploegen, acht bij vier.</t>
        </is>
      </c>
    </row>
    <row r="14">
      <c r="A14" s="18" t="inlineStr"/>
    </row>
    <row r="15">
      <c r="A15" s="16" t="inlineStr">
        <is>
          <t>Wat dit blad niet doet</t>
        </is>
      </c>
    </row>
    <row r="16" ht="46" customHeight="1">
      <c r="A16" s="17" t="inlineStr">
        <is>
          <t>Het toetst niet aan de Arbeidstijdenwet. Dat doet het werkrooster-sjabloon, dat een geplande week nakijkt op dienstduur, rust tussen diensten en weekrust. Dit blad gaat over de vorm van de cyclus, niet over de uren binnen een dienst.</t>
        </is>
      </c>
    </row>
    <row r="17">
      <c r="A17" s="18" t="inlineStr"/>
    </row>
    <row r="18" ht="46" customHeight="1">
      <c r="A18" s="17" t="inlineStr">
        <is>
          <t>En het rekent de klokwissel niet mee: in het laatste weekend van maart en dat van oktober duurt de nachtdienst zeven of negen uur in plaats van acht. De cyclus telt dagen, geen uren. Corrigeer die twee diensten met de hand.</t>
        </is>
      </c>
    </row>
    <row r="19">
      <c r="A19" s="18" t="inlineStr"/>
    </row>
    <row r="20" ht="46" customHeight="1">
      <c r="A20" s="17" t="inlineStr">
        <is>
          <t>Gemaakt door Celtucom — celtucom.com/nl/ploegenrooster/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2026-09-21T10:11:48Z</dcterms:created>
  <dcterms:modified xsi:type="dcterms:W3CDTF">2026-09-21T10:11:48Z</dcterms:modified>
</cp:coreProperties>
</file>