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Jaarkaart" sheetId="1" state="visible" r:id="rId1"/>
    <sheet name="Feestdagen" sheetId="2" state="visible" r:id="rId2"/>
    <sheet name="Toelichting" sheetId="3" state="visible" r:id="rId3"/>
  </sheets>
  <definedNames/>
  <calcPr calcId="124519" fullCalcOnLoad="1"/>
</workbook>
</file>

<file path=xl/styles.xml><?xml version="1.0" encoding="utf-8"?>
<styleSheet xmlns="http://schemas.openxmlformats.org/spreadsheetml/2006/main">
  <numFmts count="3">
    <numFmt numFmtId="164" formatCode="dd-mm-yyyy"/>
    <numFmt numFmtId="165" formatCode="ddd dd-mm-yyyy"/>
    <numFmt numFmtId="166" formatCode="d"/>
  </numFmts>
  <fonts count="13">
    <font>
      <name val="Calibri"/>
      <family val="2"/>
      <color theme="1"/>
      <sz val="11"/>
      <scheme val="minor"/>
    </font>
    <font>
      <name val="Arial"/>
      <b val="1"/>
      <color rgb="001F5FBF"/>
      <sz val="16"/>
    </font>
    <font>
      <name val="Arial"/>
      <color rgb="005B6472"/>
      <sz val="9"/>
    </font>
    <font>
      <name val="Arial"/>
      <b val="1"/>
      <color rgb="001A1D23"/>
      <sz val="10"/>
    </font>
    <font>
      <name val="Arial"/>
      <b val="1"/>
      <color rgb="001F5FBF"/>
      <sz val="10"/>
    </font>
    <font>
      <name val="Arial"/>
      <color rgb="001A1D23"/>
      <sz val="10"/>
    </font>
    <font>
      <name val="Arial"/>
      <b val="1"/>
      <color rgb="001F5FBF"/>
      <sz val="12"/>
    </font>
    <font>
      <name val="Arial"/>
      <color rgb="001A1D23"/>
      <sz val="8"/>
    </font>
    <font>
      <name val="Arial"/>
      <b val="1"/>
      <color rgb="001F5FBF"/>
      <sz val="9"/>
    </font>
    <font>
      <name val="Arial"/>
      <color rgb="005B6472"/>
      <sz val="8"/>
    </font>
    <font>
      <name val="Arial"/>
      <b val="1"/>
      <color rgb="001A1D23"/>
      <sz val="9"/>
    </font>
    <font>
      <name val="Arial"/>
      <b val="1"/>
      <color rgb="001F5FBF"/>
      <sz val="11"/>
    </font>
    <font>
      <name val="Arial"/>
      <color rgb="005B6472"/>
      <sz val="10"/>
    </font>
  </fonts>
  <fills count="5">
    <fill>
      <patternFill/>
    </fill>
    <fill>
      <patternFill patternType="gray125"/>
    </fill>
    <fill>
      <patternFill patternType="solid">
        <fgColor rgb="00F2F5FA"/>
      </patternFill>
    </fill>
    <fill>
      <patternFill patternType="solid">
        <fgColor rgb="00EDF1F7"/>
      </patternFill>
    </fill>
    <fill>
      <patternFill patternType="solid">
        <fgColor rgb="00FFF7D6"/>
      </patternFill>
    </fill>
  </fills>
  <borders count="2">
    <border>
      <left/>
      <right/>
      <top/>
      <bottom/>
      <diagonal/>
    </border>
    <border>
      <left style="thin">
        <color rgb="00C9D2E0"/>
      </left>
      <right style="thin">
        <color rgb="00C9D2E0"/>
      </right>
      <top style="thin">
        <color rgb="00C9D2E0"/>
      </top>
      <bottom style="thin">
        <color rgb="00C9D2E0"/>
      </bottom>
    </border>
  </borders>
  <cellStyleXfs count="1">
    <xf numFmtId="0" fontId="0" fillId="0" borderId="0"/>
  </cellStyleXfs>
  <cellXfs count="23">
    <xf numFmtId="0" fontId="0" fillId="0" borderId="0" pivotButton="0" quotePrefix="0" xfId="0"/>
    <xf numFmtId="0" fontId="1" fillId="0" borderId="0" pivotButton="0" quotePrefix="0" xfId="0"/>
    <xf numFmtId="0" fontId="3" fillId="0" borderId="0" pivotButton="0" quotePrefix="0" xfId="0"/>
    <xf numFmtId="0" fontId="6" fillId="4" borderId="1" applyAlignment="1" pivotButton="0" quotePrefix="0" xfId="0">
      <alignment horizontal="center"/>
    </xf>
    <xf numFmtId="0" fontId="2" fillId="0" borderId="0" pivotButton="0" quotePrefix="0" xfId="0"/>
    <xf numFmtId="0" fontId="10" fillId="0" borderId="0" pivotButton="0" quotePrefix="0" xfId="0"/>
    <xf numFmtId="0" fontId="8" fillId="0" borderId="0" applyAlignment="1" pivotButton="0" quotePrefix="0" xfId="0">
      <alignment horizontal="left"/>
    </xf>
    <xf numFmtId="166" fontId="7" fillId="0" borderId="0" applyAlignment="1" pivotButton="0" quotePrefix="0" xfId="0">
      <alignment horizontal="center"/>
    </xf>
    <xf numFmtId="0" fontId="9" fillId="0" borderId="0" applyAlignment="1" pivotButton="0" quotePrefix="0" xfId="0">
      <alignment horizontal="center"/>
    </xf>
    <xf numFmtId="0" fontId="10" fillId="3" borderId="1" applyAlignment="1" pivotButton="0" quotePrefix="0" xfId="0">
      <alignment horizontal="center"/>
    </xf>
    <xf numFmtId="0" fontId="5" fillId="4" borderId="1" pivotButton="0" quotePrefix="0" xfId="0"/>
    <xf numFmtId="0" fontId="10" fillId="0" borderId="1" applyAlignment="1" pivotButton="0" quotePrefix="0" xfId="0">
      <alignment horizontal="center"/>
    </xf>
    <xf numFmtId="0" fontId="5" fillId="2" borderId="1" applyAlignment="1" pivotButton="0" quotePrefix="0" xfId="0">
      <alignment horizontal="center"/>
    </xf>
    <xf numFmtId="0" fontId="4" fillId="2" borderId="1" pivotButton="0" quotePrefix="0" xfId="0"/>
    <xf numFmtId="0" fontId="5" fillId="2" borderId="1" pivotButton="0" quotePrefix="0" xfId="0"/>
    <xf numFmtId="164" fontId="4" fillId="2" borderId="1" pivotButton="0" quotePrefix="0" xfId="0"/>
    <xf numFmtId="0" fontId="3" fillId="3" borderId="0" pivotButton="0" quotePrefix="0" xfId="0"/>
    <xf numFmtId="0" fontId="5" fillId="0" borderId="1" pivotButton="0" quotePrefix="0" xfId="0"/>
    <xf numFmtId="165" fontId="5" fillId="2" borderId="1" pivotButton="0" quotePrefix="0" xfId="0"/>
    <xf numFmtId="0" fontId="2" fillId="0" borderId="0" applyAlignment="1" pivotButton="0" quotePrefix="0" xfId="0">
      <alignment vertical="top" wrapText="1"/>
    </xf>
    <xf numFmtId="0" fontId="11" fillId="0" borderId="0" applyAlignment="1" pivotButton="0" quotePrefix="0" xfId="0">
      <alignment vertical="top" wrapText="1"/>
    </xf>
    <xf numFmtId="0" fontId="5"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FBE3E4"/>
        </patternFill>
      </fill>
    </dxf>
    <dxf>
      <fill>
        <patternFill patternType="solid">
          <fgColor rgb="00E8ECF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Celtucom</author>
  </authors>
  <commentList>
    <comment ref="C2" authorId="0" shapeId="0">
      <text>
        <t>Hier hangt de hele kaart aan. Standaard het lopende jaar, uitgerekend uit de datum van vandaag — dus deze kaart klopt ook in een jaar waarin niemand hem heeft aangeraakt. Wil je alvast volgend jaar plannen, typ er dan een jaartal overheen; de dagen, de weekenden en de feestdagen volgen vanzelf.</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NH22"/>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4" customWidth="1" min="1" max="1"/>
    <col width="3.1" customWidth="1" min="2" max="2"/>
    <col width="3.1" customWidth="1" min="3" max="3"/>
    <col width="3.1" customWidth="1" min="4" max="4"/>
    <col width="3.1" customWidth="1" min="5" max="5"/>
    <col width="3.1" customWidth="1" min="6" max="6"/>
    <col width="3.1" customWidth="1" min="7" max="7"/>
    <col width="3.1" customWidth="1" min="8" max="8"/>
    <col width="3.1" customWidth="1" min="9" max="9"/>
    <col width="3.1" customWidth="1" min="10" max="10"/>
    <col width="3.1" customWidth="1" min="11" max="11"/>
    <col width="3.1" customWidth="1" min="12" max="12"/>
    <col width="3.1" customWidth="1" min="13" max="13"/>
    <col width="3.1" customWidth="1" min="14" max="14"/>
    <col width="3.1" customWidth="1" min="15" max="15"/>
    <col width="3.1" customWidth="1" min="16" max="16"/>
    <col width="3.1" customWidth="1" min="17" max="17"/>
    <col width="3.1" customWidth="1" min="18" max="18"/>
    <col width="3.1" customWidth="1" min="19" max="19"/>
    <col width="3.1" customWidth="1" min="20" max="20"/>
    <col width="3.1" customWidth="1" min="21" max="21"/>
    <col width="3.1" customWidth="1" min="22" max="22"/>
    <col width="3.1" customWidth="1" min="23" max="23"/>
    <col width="3.1" customWidth="1" min="24" max="24"/>
    <col width="3.1" customWidth="1" min="25" max="25"/>
    <col width="3.1" customWidth="1" min="26" max="26"/>
    <col width="3.1" customWidth="1" min="27" max="27"/>
    <col width="3.1" customWidth="1" min="28" max="28"/>
    <col width="3.1" customWidth="1" min="29" max="29"/>
    <col width="3.1" customWidth="1" min="30" max="30"/>
    <col width="3.1" customWidth="1" min="31" max="31"/>
    <col width="3.1" customWidth="1" min="32" max="32"/>
    <col width="3.1" customWidth="1" min="33" max="33"/>
    <col width="3.1" customWidth="1" min="34" max="34"/>
    <col width="3.1" customWidth="1" min="35" max="35"/>
    <col width="3.1" customWidth="1" min="36" max="36"/>
    <col width="3.1" customWidth="1" min="37" max="37"/>
    <col width="3.1" customWidth="1" min="38" max="38"/>
    <col width="3.1" customWidth="1" min="39" max="39"/>
    <col width="3.1" customWidth="1" min="40" max="40"/>
    <col width="3.1" customWidth="1" min="41" max="41"/>
    <col width="3.1" customWidth="1" min="42" max="42"/>
    <col width="3.1" customWidth="1" min="43" max="43"/>
    <col width="3.1" customWidth="1" min="44" max="44"/>
    <col width="3.1" customWidth="1" min="45" max="45"/>
    <col width="3.1" customWidth="1" min="46" max="46"/>
    <col width="3.1" customWidth="1" min="47" max="47"/>
    <col width="3.1" customWidth="1" min="48" max="48"/>
    <col width="3.1" customWidth="1" min="49" max="49"/>
    <col width="3.1" customWidth="1" min="50" max="50"/>
    <col width="3.1" customWidth="1" min="51" max="51"/>
    <col width="3.1" customWidth="1" min="52" max="52"/>
    <col width="3.1" customWidth="1" min="53" max="53"/>
    <col width="3.1" customWidth="1" min="54" max="54"/>
    <col width="3.1" customWidth="1" min="55" max="55"/>
    <col width="3.1" customWidth="1" min="56" max="56"/>
    <col width="3.1" customWidth="1" min="57" max="57"/>
    <col width="3.1" customWidth="1" min="58" max="58"/>
    <col width="3.1" customWidth="1" min="59" max="59"/>
    <col width="3.1" customWidth="1" min="60" max="60"/>
    <col width="3.1" customWidth="1" min="61" max="61"/>
    <col width="3.1" customWidth="1" min="62" max="62"/>
    <col width="3.1" customWidth="1" min="63" max="63"/>
    <col width="3.1" customWidth="1" min="64" max="64"/>
    <col width="3.1" customWidth="1" min="65" max="65"/>
    <col width="3.1" customWidth="1" min="66" max="66"/>
    <col width="3.1" customWidth="1" min="67" max="67"/>
    <col width="3.1" customWidth="1" min="68" max="68"/>
    <col width="3.1" customWidth="1" min="69" max="69"/>
    <col width="3.1" customWidth="1" min="70" max="70"/>
    <col width="3.1" customWidth="1" min="71" max="71"/>
    <col width="3.1" customWidth="1" min="72" max="72"/>
    <col width="3.1" customWidth="1" min="73" max="73"/>
    <col width="3.1" customWidth="1" min="74" max="74"/>
    <col width="3.1" customWidth="1" min="75" max="75"/>
    <col width="3.1" customWidth="1" min="76" max="76"/>
    <col width="3.1" customWidth="1" min="77" max="77"/>
    <col width="3.1" customWidth="1" min="78" max="78"/>
    <col width="3.1" customWidth="1" min="79" max="79"/>
    <col width="3.1" customWidth="1" min="80" max="80"/>
    <col width="3.1" customWidth="1" min="81" max="81"/>
    <col width="3.1" customWidth="1" min="82" max="82"/>
    <col width="3.1" customWidth="1" min="83" max="83"/>
    <col width="3.1" customWidth="1" min="84" max="84"/>
    <col width="3.1" customWidth="1" min="85" max="85"/>
    <col width="3.1" customWidth="1" min="86" max="86"/>
    <col width="3.1" customWidth="1" min="87" max="87"/>
    <col width="3.1" customWidth="1" min="88" max="88"/>
    <col width="3.1" customWidth="1" min="89" max="89"/>
    <col width="3.1" customWidth="1" min="90" max="90"/>
    <col width="3.1" customWidth="1" min="91" max="91"/>
    <col width="3.1" customWidth="1" min="92" max="92"/>
    <col width="3.1" customWidth="1" min="93" max="93"/>
    <col width="3.1" customWidth="1" min="94" max="94"/>
    <col width="3.1" customWidth="1" min="95" max="95"/>
    <col width="3.1" customWidth="1" min="96" max="96"/>
    <col width="3.1" customWidth="1" min="97" max="97"/>
    <col width="3.1" customWidth="1" min="98" max="98"/>
    <col width="3.1" customWidth="1" min="99" max="99"/>
    <col width="3.1" customWidth="1" min="100" max="100"/>
    <col width="3.1" customWidth="1" min="101" max="101"/>
    <col width="3.1" customWidth="1" min="102" max="102"/>
    <col width="3.1" customWidth="1" min="103" max="103"/>
    <col width="3.1" customWidth="1" min="104" max="104"/>
    <col width="3.1" customWidth="1" min="105" max="105"/>
    <col width="3.1" customWidth="1" min="106" max="106"/>
    <col width="3.1" customWidth="1" min="107" max="107"/>
    <col width="3.1" customWidth="1" min="108" max="108"/>
    <col width="3.1" customWidth="1" min="109" max="109"/>
    <col width="3.1" customWidth="1" min="110" max="110"/>
    <col width="3.1" customWidth="1" min="111" max="111"/>
    <col width="3.1" customWidth="1" min="112" max="112"/>
    <col width="3.1" customWidth="1" min="113" max="113"/>
    <col width="3.1" customWidth="1" min="114" max="114"/>
    <col width="3.1" customWidth="1" min="115" max="115"/>
    <col width="3.1" customWidth="1" min="116" max="116"/>
    <col width="3.1" customWidth="1" min="117" max="117"/>
    <col width="3.1" customWidth="1" min="118" max="118"/>
    <col width="3.1" customWidth="1" min="119" max="119"/>
    <col width="3.1" customWidth="1" min="120" max="120"/>
    <col width="3.1" customWidth="1" min="121" max="121"/>
    <col width="3.1" customWidth="1" min="122" max="122"/>
    <col width="3.1" customWidth="1" min="123" max="123"/>
    <col width="3.1" customWidth="1" min="124" max="124"/>
    <col width="3.1" customWidth="1" min="125" max="125"/>
    <col width="3.1" customWidth="1" min="126" max="126"/>
    <col width="3.1" customWidth="1" min="127" max="127"/>
    <col width="3.1" customWidth="1" min="128" max="128"/>
    <col width="3.1" customWidth="1" min="129" max="129"/>
    <col width="3.1" customWidth="1" min="130" max="130"/>
    <col width="3.1" customWidth="1" min="131" max="131"/>
    <col width="3.1" customWidth="1" min="132" max="132"/>
    <col width="3.1" customWidth="1" min="133" max="133"/>
    <col width="3.1" customWidth="1" min="134" max="134"/>
    <col width="3.1" customWidth="1" min="135" max="135"/>
    <col width="3.1" customWidth="1" min="136" max="136"/>
    <col width="3.1" customWidth="1" min="137" max="137"/>
    <col width="3.1" customWidth="1" min="138" max="138"/>
    <col width="3.1" customWidth="1" min="139" max="139"/>
    <col width="3.1" customWidth="1" min="140" max="140"/>
    <col width="3.1" customWidth="1" min="141" max="141"/>
    <col width="3.1" customWidth="1" min="142" max="142"/>
    <col width="3.1" customWidth="1" min="143" max="143"/>
    <col width="3.1" customWidth="1" min="144" max="144"/>
    <col width="3.1" customWidth="1" min="145" max="145"/>
    <col width="3.1" customWidth="1" min="146" max="146"/>
    <col width="3.1" customWidth="1" min="147" max="147"/>
    <col width="3.1" customWidth="1" min="148" max="148"/>
    <col width="3.1" customWidth="1" min="149" max="149"/>
    <col width="3.1" customWidth="1" min="150" max="150"/>
    <col width="3.1" customWidth="1" min="151" max="151"/>
    <col width="3.1" customWidth="1" min="152" max="152"/>
    <col width="3.1" customWidth="1" min="153" max="153"/>
    <col width="3.1" customWidth="1" min="154" max="154"/>
    <col width="3.1" customWidth="1" min="155" max="155"/>
    <col width="3.1" customWidth="1" min="156" max="156"/>
    <col width="3.1" customWidth="1" min="157" max="157"/>
    <col width="3.1" customWidth="1" min="158" max="158"/>
    <col width="3.1" customWidth="1" min="159" max="159"/>
    <col width="3.1" customWidth="1" min="160" max="160"/>
    <col width="3.1" customWidth="1" min="161" max="161"/>
    <col width="3.1" customWidth="1" min="162" max="162"/>
    <col width="3.1" customWidth="1" min="163" max="163"/>
    <col width="3.1" customWidth="1" min="164" max="164"/>
    <col width="3.1" customWidth="1" min="165" max="165"/>
    <col width="3.1" customWidth="1" min="166" max="166"/>
    <col width="3.1" customWidth="1" min="167" max="167"/>
    <col width="3.1" customWidth="1" min="168" max="168"/>
    <col width="3.1" customWidth="1" min="169" max="169"/>
    <col width="3.1" customWidth="1" min="170" max="170"/>
    <col width="3.1" customWidth="1" min="171" max="171"/>
    <col width="3.1" customWidth="1" min="172" max="172"/>
    <col width="3.1" customWidth="1" min="173" max="173"/>
    <col width="3.1" customWidth="1" min="174" max="174"/>
    <col width="3.1" customWidth="1" min="175" max="175"/>
    <col width="3.1" customWidth="1" min="176" max="176"/>
    <col width="3.1" customWidth="1" min="177" max="177"/>
    <col width="3.1" customWidth="1" min="178" max="178"/>
    <col width="3.1" customWidth="1" min="179" max="179"/>
    <col width="3.1" customWidth="1" min="180" max="180"/>
    <col width="3.1" customWidth="1" min="181" max="181"/>
    <col width="3.1" customWidth="1" min="182" max="182"/>
    <col width="3.1" customWidth="1" min="183" max="183"/>
    <col width="3.1" customWidth="1" min="184" max="184"/>
    <col width="3.1" customWidth="1" min="185" max="185"/>
    <col width="3.1" customWidth="1" min="186" max="186"/>
    <col width="3.1" customWidth="1" min="187" max="187"/>
    <col width="3.1" customWidth="1" min="188" max="188"/>
    <col width="3.1" customWidth="1" min="189" max="189"/>
    <col width="3.1" customWidth="1" min="190" max="190"/>
    <col width="3.1" customWidth="1" min="191" max="191"/>
    <col width="3.1" customWidth="1" min="192" max="192"/>
    <col width="3.1" customWidth="1" min="193" max="193"/>
    <col width="3.1" customWidth="1" min="194" max="194"/>
    <col width="3.1" customWidth="1" min="195" max="195"/>
    <col width="3.1" customWidth="1" min="196" max="196"/>
    <col width="3.1" customWidth="1" min="197" max="197"/>
    <col width="3.1" customWidth="1" min="198" max="198"/>
    <col width="3.1" customWidth="1" min="199" max="199"/>
    <col width="3.1" customWidth="1" min="200" max="200"/>
    <col width="3.1" customWidth="1" min="201" max="201"/>
    <col width="3.1" customWidth="1" min="202" max="202"/>
    <col width="3.1" customWidth="1" min="203" max="203"/>
    <col width="3.1" customWidth="1" min="204" max="204"/>
    <col width="3.1" customWidth="1" min="205" max="205"/>
    <col width="3.1" customWidth="1" min="206" max="206"/>
    <col width="3.1" customWidth="1" min="207" max="207"/>
    <col width="3.1" customWidth="1" min="208" max="208"/>
    <col width="3.1" customWidth="1" min="209" max="209"/>
    <col width="3.1" customWidth="1" min="210" max="210"/>
    <col width="3.1" customWidth="1" min="211" max="211"/>
    <col width="3.1" customWidth="1" min="212" max="212"/>
    <col width="3.1" customWidth="1" min="213" max="213"/>
    <col width="3.1" customWidth="1" min="214" max="214"/>
    <col width="3.1" customWidth="1" min="215" max="215"/>
    <col width="3.1" customWidth="1" min="216" max="216"/>
    <col width="3.1" customWidth="1" min="217" max="217"/>
    <col width="3.1" customWidth="1" min="218" max="218"/>
    <col width="3.1" customWidth="1" min="219" max="219"/>
    <col width="3.1" customWidth="1" min="220" max="220"/>
    <col width="3.1" customWidth="1" min="221" max="221"/>
    <col width="3.1" customWidth="1" min="222" max="222"/>
    <col width="3.1" customWidth="1" min="223" max="223"/>
    <col width="3.1" customWidth="1" min="224" max="224"/>
    <col width="3.1" customWidth="1" min="225" max="225"/>
    <col width="3.1" customWidth="1" min="226" max="226"/>
    <col width="3.1" customWidth="1" min="227" max="227"/>
    <col width="3.1" customWidth="1" min="228" max="228"/>
    <col width="3.1" customWidth="1" min="229" max="229"/>
    <col width="3.1" customWidth="1" min="230" max="230"/>
    <col width="3.1" customWidth="1" min="231" max="231"/>
    <col width="3.1" customWidth="1" min="232" max="232"/>
    <col width="3.1" customWidth="1" min="233" max="233"/>
    <col width="3.1" customWidth="1" min="234" max="234"/>
    <col width="3.1" customWidth="1" min="235" max="235"/>
    <col width="3.1" customWidth="1" min="236" max="236"/>
    <col width="3.1" customWidth="1" min="237" max="237"/>
    <col width="3.1" customWidth="1" min="238" max="238"/>
    <col width="3.1" customWidth="1" min="239" max="239"/>
    <col width="3.1" customWidth="1" min="240" max="240"/>
    <col width="3.1" customWidth="1" min="241" max="241"/>
    <col width="3.1" customWidth="1" min="242" max="242"/>
    <col width="3.1" customWidth="1" min="243" max="243"/>
    <col width="3.1" customWidth="1" min="244" max="244"/>
    <col width="3.1" customWidth="1" min="245" max="245"/>
    <col width="3.1" customWidth="1" min="246" max="246"/>
    <col width="3.1" customWidth="1" min="247" max="247"/>
    <col width="3.1" customWidth="1" min="248" max="248"/>
    <col width="3.1" customWidth="1" min="249" max="249"/>
    <col width="3.1" customWidth="1" min="250" max="250"/>
    <col width="3.1" customWidth="1" min="251" max="251"/>
    <col width="3.1" customWidth="1" min="252" max="252"/>
    <col width="3.1" customWidth="1" min="253" max="253"/>
    <col width="3.1" customWidth="1" min="254" max="254"/>
    <col width="3.1" customWidth="1" min="255" max="255"/>
    <col width="3.1" customWidth="1" min="256" max="256"/>
    <col width="3.1" customWidth="1" min="257" max="257"/>
    <col width="3.1" customWidth="1" min="258" max="258"/>
    <col width="3.1" customWidth="1" min="259" max="259"/>
    <col width="3.1" customWidth="1" min="260" max="260"/>
    <col width="3.1" customWidth="1" min="261" max="261"/>
    <col width="3.1" customWidth="1" min="262" max="262"/>
    <col width="3.1" customWidth="1" min="263" max="263"/>
    <col width="3.1" customWidth="1" min="264" max="264"/>
    <col width="3.1" customWidth="1" min="265" max="265"/>
    <col width="3.1" customWidth="1" min="266" max="266"/>
    <col width="3.1" customWidth="1" min="267" max="267"/>
    <col width="3.1" customWidth="1" min="268" max="268"/>
    <col width="3.1" customWidth="1" min="269" max="269"/>
    <col width="3.1" customWidth="1" min="270" max="270"/>
    <col width="3.1" customWidth="1" min="271" max="271"/>
    <col width="3.1" customWidth="1" min="272" max="272"/>
    <col width="3.1" customWidth="1" min="273" max="273"/>
    <col width="3.1" customWidth="1" min="274" max="274"/>
    <col width="3.1" customWidth="1" min="275" max="275"/>
    <col width="3.1" customWidth="1" min="276" max="276"/>
    <col width="3.1" customWidth="1" min="277" max="277"/>
    <col width="3.1" customWidth="1" min="278" max="278"/>
    <col width="3.1" customWidth="1" min="279" max="279"/>
    <col width="3.1" customWidth="1" min="280" max="280"/>
    <col width="3.1" customWidth="1" min="281" max="281"/>
    <col width="3.1" customWidth="1" min="282" max="282"/>
    <col width="3.1" customWidth="1" min="283" max="283"/>
    <col width="3.1" customWidth="1" min="284" max="284"/>
    <col width="3.1" customWidth="1" min="285" max="285"/>
    <col width="3.1" customWidth="1" min="286" max="286"/>
    <col width="3.1" customWidth="1" min="287" max="287"/>
    <col width="3.1" customWidth="1" min="288" max="288"/>
    <col width="3.1" customWidth="1" min="289" max="289"/>
    <col width="3.1" customWidth="1" min="290" max="290"/>
    <col width="3.1" customWidth="1" min="291" max="291"/>
    <col width="3.1" customWidth="1" min="292" max="292"/>
    <col width="3.1" customWidth="1" min="293" max="293"/>
    <col width="3.1" customWidth="1" min="294" max="294"/>
    <col width="3.1" customWidth="1" min="295" max="295"/>
    <col width="3.1" customWidth="1" min="296" max="296"/>
    <col width="3.1" customWidth="1" min="297" max="297"/>
    <col width="3.1" customWidth="1" min="298" max="298"/>
    <col width="3.1" customWidth="1" min="299" max="299"/>
    <col width="3.1" customWidth="1" min="300" max="300"/>
    <col width="3.1" customWidth="1" min="301" max="301"/>
    <col width="3.1" customWidth="1" min="302" max="302"/>
    <col width="3.1" customWidth="1" min="303" max="303"/>
    <col width="3.1" customWidth="1" min="304" max="304"/>
    <col width="3.1" customWidth="1" min="305" max="305"/>
    <col width="3.1" customWidth="1" min="306" max="306"/>
    <col width="3.1" customWidth="1" min="307" max="307"/>
    <col width="3.1" customWidth="1" min="308" max="308"/>
    <col width="3.1" customWidth="1" min="309" max="309"/>
    <col width="3.1" customWidth="1" min="310" max="310"/>
    <col width="3.1" customWidth="1" min="311" max="311"/>
    <col width="3.1" customWidth="1" min="312" max="312"/>
    <col width="3.1" customWidth="1" min="313" max="313"/>
    <col width="3.1" customWidth="1" min="314" max="314"/>
    <col width="3.1" customWidth="1" min="315" max="315"/>
    <col width="3.1" customWidth="1" min="316" max="316"/>
    <col width="3.1" customWidth="1" min="317" max="317"/>
    <col width="3.1" customWidth="1" min="318" max="318"/>
    <col width="3.1" customWidth="1" min="319" max="319"/>
    <col width="3.1" customWidth="1" min="320" max="320"/>
    <col width="3.1" customWidth="1" min="321" max="321"/>
    <col width="3.1" customWidth="1" min="322" max="322"/>
    <col width="3.1" customWidth="1" min="323" max="323"/>
    <col width="3.1" customWidth="1" min="324" max="324"/>
    <col width="3.1" customWidth="1" min="325" max="325"/>
    <col width="3.1" customWidth="1" min="326" max="326"/>
    <col width="3.1" customWidth="1" min="327" max="327"/>
    <col width="3.1" customWidth="1" min="328" max="328"/>
    <col width="3.1" customWidth="1" min="329" max="329"/>
    <col width="3.1" customWidth="1" min="330" max="330"/>
    <col width="3.1" customWidth="1" min="331" max="331"/>
    <col width="3.1" customWidth="1" min="332" max="332"/>
    <col width="3.1" customWidth="1" min="333" max="333"/>
    <col width="3.1" customWidth="1" min="334" max="334"/>
    <col width="3.1" customWidth="1" min="335" max="335"/>
    <col width="3.1" customWidth="1" min="336" max="336"/>
    <col width="3.1" customWidth="1" min="337" max="337"/>
    <col width="3.1" customWidth="1" min="338" max="338"/>
    <col width="3.1" customWidth="1" min="339" max="339"/>
    <col width="3.1" customWidth="1" min="340" max="340"/>
    <col width="3.1" customWidth="1" min="341" max="341"/>
    <col width="3.1" customWidth="1" min="342" max="342"/>
    <col width="3.1" customWidth="1" min="343" max="343"/>
    <col width="3.1" customWidth="1" min="344" max="344"/>
    <col width="3.1" customWidth="1" min="345" max="345"/>
    <col width="3.1" customWidth="1" min="346" max="346"/>
    <col width="3.1" customWidth="1" min="347" max="347"/>
    <col width="3.1" customWidth="1" min="348" max="348"/>
    <col width="3.1" customWidth="1" min="349" max="349"/>
    <col width="3.1" customWidth="1" min="350" max="350"/>
    <col width="3.1" customWidth="1" min="351" max="351"/>
    <col width="3.1" customWidth="1" min="352" max="352"/>
    <col width="3.1" customWidth="1" min="353" max="353"/>
    <col width="3.1" customWidth="1" min="354" max="354"/>
    <col width="3.1" customWidth="1" min="355" max="355"/>
    <col width="3.1" customWidth="1" min="356" max="356"/>
    <col width="3.1" customWidth="1" min="357" max="357"/>
    <col width="3.1" customWidth="1" min="358" max="358"/>
    <col width="3.1" customWidth="1" min="359" max="359"/>
    <col width="3.1" customWidth="1" min="360" max="360"/>
    <col width="3.1" customWidth="1" min="361" max="361"/>
    <col width="3.1" customWidth="1" min="362" max="362"/>
    <col width="3.1" customWidth="1" min="363" max="363"/>
    <col width="3.1" customWidth="1" min="364" max="364"/>
    <col width="3.1" customWidth="1" min="365" max="365"/>
    <col width="3.1" customWidth="1" min="366" max="366"/>
    <col width="3.1" customWidth="1" min="367" max="367"/>
    <col width="17" customWidth="1" min="369" max="369"/>
    <col width="17" customWidth="1" min="370" max="370"/>
    <col width="17" customWidth="1" min="371" max="371"/>
    <col width="17" customWidth="1" min="372" max="372"/>
  </cols>
  <sheetData>
    <row r="1">
      <c r="A1" s="1" t="inlineStr">
        <is>
          <t>Verlofkaart</t>
        </is>
      </c>
    </row>
    <row r="2">
      <c r="A2" s="2" t="inlineStr">
        <is>
          <t>Jaar</t>
        </is>
      </c>
      <c r="C2" s="3">
        <f>YEAR(TODAY())</f>
        <v/>
      </c>
    </row>
    <row r="3">
      <c r="A3" s="4" t="inlineStr">
        <is>
          <t>Typ per dag een letter: V vakantie, A adv, B bijzonder verlof, Z ziek.</t>
        </is>
      </c>
    </row>
    <row r="4">
      <c r="A4" s="5" t="inlineStr">
        <is>
          <t>Maand</t>
        </is>
      </c>
      <c r="B4" s="6">
        <f>IF(B5="","",IF(DAY(B5)=1,TEXT(B5,"mmm"),""))</f>
        <v/>
      </c>
      <c r="C4" s="6">
        <f>IF(C5="","",IF(DAY(C5)=1,TEXT(C5,"mmm"),""))</f>
        <v/>
      </c>
      <c r="D4" s="6">
        <f>IF(D5="","",IF(DAY(D5)=1,TEXT(D5,"mmm"),""))</f>
        <v/>
      </c>
      <c r="E4" s="6">
        <f>IF(E5="","",IF(DAY(E5)=1,TEXT(E5,"mmm"),""))</f>
        <v/>
      </c>
      <c r="F4" s="6">
        <f>IF(F5="","",IF(DAY(F5)=1,TEXT(F5,"mmm"),""))</f>
        <v/>
      </c>
      <c r="G4" s="6">
        <f>IF(G5="","",IF(DAY(G5)=1,TEXT(G5,"mmm"),""))</f>
        <v/>
      </c>
      <c r="H4" s="6">
        <f>IF(H5="","",IF(DAY(H5)=1,TEXT(H5,"mmm"),""))</f>
        <v/>
      </c>
      <c r="I4" s="6">
        <f>IF(I5="","",IF(DAY(I5)=1,TEXT(I5,"mmm"),""))</f>
        <v/>
      </c>
      <c r="J4" s="6">
        <f>IF(J5="","",IF(DAY(J5)=1,TEXT(J5,"mmm"),""))</f>
        <v/>
      </c>
      <c r="K4" s="6">
        <f>IF(K5="","",IF(DAY(K5)=1,TEXT(K5,"mmm"),""))</f>
        <v/>
      </c>
      <c r="L4" s="6">
        <f>IF(L5="","",IF(DAY(L5)=1,TEXT(L5,"mmm"),""))</f>
        <v/>
      </c>
      <c r="M4" s="6">
        <f>IF(M5="","",IF(DAY(M5)=1,TEXT(M5,"mmm"),""))</f>
        <v/>
      </c>
      <c r="N4" s="6">
        <f>IF(N5="","",IF(DAY(N5)=1,TEXT(N5,"mmm"),""))</f>
        <v/>
      </c>
      <c r="O4" s="6">
        <f>IF(O5="","",IF(DAY(O5)=1,TEXT(O5,"mmm"),""))</f>
        <v/>
      </c>
      <c r="P4" s="6">
        <f>IF(P5="","",IF(DAY(P5)=1,TEXT(P5,"mmm"),""))</f>
        <v/>
      </c>
      <c r="Q4" s="6">
        <f>IF(Q5="","",IF(DAY(Q5)=1,TEXT(Q5,"mmm"),""))</f>
        <v/>
      </c>
      <c r="R4" s="6">
        <f>IF(R5="","",IF(DAY(R5)=1,TEXT(R5,"mmm"),""))</f>
        <v/>
      </c>
      <c r="S4" s="6">
        <f>IF(S5="","",IF(DAY(S5)=1,TEXT(S5,"mmm"),""))</f>
        <v/>
      </c>
      <c r="T4" s="6">
        <f>IF(T5="","",IF(DAY(T5)=1,TEXT(T5,"mmm"),""))</f>
        <v/>
      </c>
      <c r="U4" s="6">
        <f>IF(U5="","",IF(DAY(U5)=1,TEXT(U5,"mmm"),""))</f>
        <v/>
      </c>
      <c r="V4" s="6">
        <f>IF(V5="","",IF(DAY(V5)=1,TEXT(V5,"mmm"),""))</f>
        <v/>
      </c>
      <c r="W4" s="6">
        <f>IF(W5="","",IF(DAY(W5)=1,TEXT(W5,"mmm"),""))</f>
        <v/>
      </c>
      <c r="X4" s="6">
        <f>IF(X5="","",IF(DAY(X5)=1,TEXT(X5,"mmm"),""))</f>
        <v/>
      </c>
      <c r="Y4" s="6">
        <f>IF(Y5="","",IF(DAY(Y5)=1,TEXT(Y5,"mmm"),""))</f>
        <v/>
      </c>
      <c r="Z4" s="6">
        <f>IF(Z5="","",IF(DAY(Z5)=1,TEXT(Z5,"mmm"),""))</f>
        <v/>
      </c>
      <c r="AA4" s="6">
        <f>IF(AA5="","",IF(DAY(AA5)=1,TEXT(AA5,"mmm"),""))</f>
        <v/>
      </c>
      <c r="AB4" s="6">
        <f>IF(AB5="","",IF(DAY(AB5)=1,TEXT(AB5,"mmm"),""))</f>
        <v/>
      </c>
      <c r="AC4" s="6">
        <f>IF(AC5="","",IF(DAY(AC5)=1,TEXT(AC5,"mmm"),""))</f>
        <v/>
      </c>
      <c r="AD4" s="6">
        <f>IF(AD5="","",IF(DAY(AD5)=1,TEXT(AD5,"mmm"),""))</f>
        <v/>
      </c>
      <c r="AE4" s="6">
        <f>IF(AE5="","",IF(DAY(AE5)=1,TEXT(AE5,"mmm"),""))</f>
        <v/>
      </c>
      <c r="AF4" s="6">
        <f>IF(AF5="","",IF(DAY(AF5)=1,TEXT(AF5,"mmm"),""))</f>
        <v/>
      </c>
      <c r="AG4" s="6">
        <f>IF(AG5="","",IF(DAY(AG5)=1,TEXT(AG5,"mmm"),""))</f>
        <v/>
      </c>
      <c r="AH4" s="6">
        <f>IF(AH5="","",IF(DAY(AH5)=1,TEXT(AH5,"mmm"),""))</f>
        <v/>
      </c>
      <c r="AI4" s="6">
        <f>IF(AI5="","",IF(DAY(AI5)=1,TEXT(AI5,"mmm"),""))</f>
        <v/>
      </c>
      <c r="AJ4" s="6">
        <f>IF(AJ5="","",IF(DAY(AJ5)=1,TEXT(AJ5,"mmm"),""))</f>
        <v/>
      </c>
      <c r="AK4" s="6">
        <f>IF(AK5="","",IF(DAY(AK5)=1,TEXT(AK5,"mmm"),""))</f>
        <v/>
      </c>
      <c r="AL4" s="6">
        <f>IF(AL5="","",IF(DAY(AL5)=1,TEXT(AL5,"mmm"),""))</f>
        <v/>
      </c>
      <c r="AM4" s="6">
        <f>IF(AM5="","",IF(DAY(AM5)=1,TEXT(AM5,"mmm"),""))</f>
        <v/>
      </c>
      <c r="AN4" s="6">
        <f>IF(AN5="","",IF(DAY(AN5)=1,TEXT(AN5,"mmm"),""))</f>
        <v/>
      </c>
      <c r="AO4" s="6">
        <f>IF(AO5="","",IF(DAY(AO5)=1,TEXT(AO5,"mmm"),""))</f>
        <v/>
      </c>
      <c r="AP4" s="6">
        <f>IF(AP5="","",IF(DAY(AP5)=1,TEXT(AP5,"mmm"),""))</f>
        <v/>
      </c>
      <c r="AQ4" s="6">
        <f>IF(AQ5="","",IF(DAY(AQ5)=1,TEXT(AQ5,"mmm"),""))</f>
        <v/>
      </c>
      <c r="AR4" s="6">
        <f>IF(AR5="","",IF(DAY(AR5)=1,TEXT(AR5,"mmm"),""))</f>
        <v/>
      </c>
      <c r="AS4" s="6">
        <f>IF(AS5="","",IF(DAY(AS5)=1,TEXT(AS5,"mmm"),""))</f>
        <v/>
      </c>
      <c r="AT4" s="6">
        <f>IF(AT5="","",IF(DAY(AT5)=1,TEXT(AT5,"mmm"),""))</f>
        <v/>
      </c>
      <c r="AU4" s="6">
        <f>IF(AU5="","",IF(DAY(AU5)=1,TEXT(AU5,"mmm"),""))</f>
        <v/>
      </c>
      <c r="AV4" s="6">
        <f>IF(AV5="","",IF(DAY(AV5)=1,TEXT(AV5,"mmm"),""))</f>
        <v/>
      </c>
      <c r="AW4" s="6">
        <f>IF(AW5="","",IF(DAY(AW5)=1,TEXT(AW5,"mmm"),""))</f>
        <v/>
      </c>
      <c r="AX4" s="6">
        <f>IF(AX5="","",IF(DAY(AX5)=1,TEXT(AX5,"mmm"),""))</f>
        <v/>
      </c>
      <c r="AY4" s="6">
        <f>IF(AY5="","",IF(DAY(AY5)=1,TEXT(AY5,"mmm"),""))</f>
        <v/>
      </c>
      <c r="AZ4" s="6">
        <f>IF(AZ5="","",IF(DAY(AZ5)=1,TEXT(AZ5,"mmm"),""))</f>
        <v/>
      </c>
      <c r="BA4" s="6">
        <f>IF(BA5="","",IF(DAY(BA5)=1,TEXT(BA5,"mmm"),""))</f>
        <v/>
      </c>
      <c r="BB4" s="6">
        <f>IF(BB5="","",IF(DAY(BB5)=1,TEXT(BB5,"mmm"),""))</f>
        <v/>
      </c>
      <c r="BC4" s="6">
        <f>IF(BC5="","",IF(DAY(BC5)=1,TEXT(BC5,"mmm"),""))</f>
        <v/>
      </c>
      <c r="BD4" s="6">
        <f>IF(BD5="","",IF(DAY(BD5)=1,TEXT(BD5,"mmm"),""))</f>
        <v/>
      </c>
      <c r="BE4" s="6">
        <f>IF(BE5="","",IF(DAY(BE5)=1,TEXT(BE5,"mmm"),""))</f>
        <v/>
      </c>
      <c r="BF4" s="6">
        <f>IF(BF5="","",IF(DAY(BF5)=1,TEXT(BF5,"mmm"),""))</f>
        <v/>
      </c>
      <c r="BG4" s="6">
        <f>IF(BG5="","",IF(DAY(BG5)=1,TEXT(BG5,"mmm"),""))</f>
        <v/>
      </c>
      <c r="BH4" s="6">
        <f>IF(BH5="","",IF(DAY(BH5)=1,TEXT(BH5,"mmm"),""))</f>
        <v/>
      </c>
      <c r="BI4" s="6">
        <f>IF(BI5="","",IF(DAY(BI5)=1,TEXT(BI5,"mmm"),""))</f>
        <v/>
      </c>
      <c r="BJ4" s="6">
        <f>IF(BJ5="","",IF(DAY(BJ5)=1,TEXT(BJ5,"mmm"),""))</f>
        <v/>
      </c>
      <c r="BK4" s="6">
        <f>IF(BK5="","",IF(DAY(BK5)=1,TEXT(BK5,"mmm"),""))</f>
        <v/>
      </c>
      <c r="BL4" s="6">
        <f>IF(BL5="","",IF(DAY(BL5)=1,TEXT(BL5,"mmm"),""))</f>
        <v/>
      </c>
      <c r="BM4" s="6">
        <f>IF(BM5="","",IF(DAY(BM5)=1,TEXT(BM5,"mmm"),""))</f>
        <v/>
      </c>
      <c r="BN4" s="6">
        <f>IF(BN5="","",IF(DAY(BN5)=1,TEXT(BN5,"mmm"),""))</f>
        <v/>
      </c>
      <c r="BO4" s="6">
        <f>IF(BO5="","",IF(DAY(BO5)=1,TEXT(BO5,"mmm"),""))</f>
        <v/>
      </c>
      <c r="BP4" s="6">
        <f>IF(BP5="","",IF(DAY(BP5)=1,TEXT(BP5,"mmm"),""))</f>
        <v/>
      </c>
      <c r="BQ4" s="6">
        <f>IF(BQ5="","",IF(DAY(BQ5)=1,TEXT(BQ5,"mmm"),""))</f>
        <v/>
      </c>
      <c r="BR4" s="6">
        <f>IF(BR5="","",IF(DAY(BR5)=1,TEXT(BR5,"mmm"),""))</f>
        <v/>
      </c>
      <c r="BS4" s="6">
        <f>IF(BS5="","",IF(DAY(BS5)=1,TEXT(BS5,"mmm"),""))</f>
        <v/>
      </c>
      <c r="BT4" s="6">
        <f>IF(BT5="","",IF(DAY(BT5)=1,TEXT(BT5,"mmm"),""))</f>
        <v/>
      </c>
      <c r="BU4" s="6">
        <f>IF(BU5="","",IF(DAY(BU5)=1,TEXT(BU5,"mmm"),""))</f>
        <v/>
      </c>
      <c r="BV4" s="6">
        <f>IF(BV5="","",IF(DAY(BV5)=1,TEXT(BV5,"mmm"),""))</f>
        <v/>
      </c>
      <c r="BW4" s="6">
        <f>IF(BW5="","",IF(DAY(BW5)=1,TEXT(BW5,"mmm"),""))</f>
        <v/>
      </c>
      <c r="BX4" s="6">
        <f>IF(BX5="","",IF(DAY(BX5)=1,TEXT(BX5,"mmm"),""))</f>
        <v/>
      </c>
      <c r="BY4" s="6">
        <f>IF(BY5="","",IF(DAY(BY5)=1,TEXT(BY5,"mmm"),""))</f>
        <v/>
      </c>
      <c r="BZ4" s="6">
        <f>IF(BZ5="","",IF(DAY(BZ5)=1,TEXT(BZ5,"mmm"),""))</f>
        <v/>
      </c>
      <c r="CA4" s="6">
        <f>IF(CA5="","",IF(DAY(CA5)=1,TEXT(CA5,"mmm"),""))</f>
        <v/>
      </c>
      <c r="CB4" s="6">
        <f>IF(CB5="","",IF(DAY(CB5)=1,TEXT(CB5,"mmm"),""))</f>
        <v/>
      </c>
      <c r="CC4" s="6">
        <f>IF(CC5="","",IF(DAY(CC5)=1,TEXT(CC5,"mmm"),""))</f>
        <v/>
      </c>
      <c r="CD4" s="6">
        <f>IF(CD5="","",IF(DAY(CD5)=1,TEXT(CD5,"mmm"),""))</f>
        <v/>
      </c>
      <c r="CE4" s="6">
        <f>IF(CE5="","",IF(DAY(CE5)=1,TEXT(CE5,"mmm"),""))</f>
        <v/>
      </c>
      <c r="CF4" s="6">
        <f>IF(CF5="","",IF(DAY(CF5)=1,TEXT(CF5,"mmm"),""))</f>
        <v/>
      </c>
      <c r="CG4" s="6">
        <f>IF(CG5="","",IF(DAY(CG5)=1,TEXT(CG5,"mmm"),""))</f>
        <v/>
      </c>
      <c r="CH4" s="6">
        <f>IF(CH5="","",IF(DAY(CH5)=1,TEXT(CH5,"mmm"),""))</f>
        <v/>
      </c>
      <c r="CI4" s="6">
        <f>IF(CI5="","",IF(DAY(CI5)=1,TEXT(CI5,"mmm"),""))</f>
        <v/>
      </c>
      <c r="CJ4" s="6">
        <f>IF(CJ5="","",IF(DAY(CJ5)=1,TEXT(CJ5,"mmm"),""))</f>
        <v/>
      </c>
      <c r="CK4" s="6">
        <f>IF(CK5="","",IF(DAY(CK5)=1,TEXT(CK5,"mmm"),""))</f>
        <v/>
      </c>
      <c r="CL4" s="6">
        <f>IF(CL5="","",IF(DAY(CL5)=1,TEXT(CL5,"mmm"),""))</f>
        <v/>
      </c>
      <c r="CM4" s="6">
        <f>IF(CM5="","",IF(DAY(CM5)=1,TEXT(CM5,"mmm"),""))</f>
        <v/>
      </c>
      <c r="CN4" s="6">
        <f>IF(CN5="","",IF(DAY(CN5)=1,TEXT(CN5,"mmm"),""))</f>
        <v/>
      </c>
      <c r="CO4" s="6">
        <f>IF(CO5="","",IF(DAY(CO5)=1,TEXT(CO5,"mmm"),""))</f>
        <v/>
      </c>
      <c r="CP4" s="6">
        <f>IF(CP5="","",IF(DAY(CP5)=1,TEXT(CP5,"mmm"),""))</f>
        <v/>
      </c>
      <c r="CQ4" s="6">
        <f>IF(CQ5="","",IF(DAY(CQ5)=1,TEXT(CQ5,"mmm"),""))</f>
        <v/>
      </c>
      <c r="CR4" s="6">
        <f>IF(CR5="","",IF(DAY(CR5)=1,TEXT(CR5,"mmm"),""))</f>
        <v/>
      </c>
      <c r="CS4" s="6">
        <f>IF(CS5="","",IF(DAY(CS5)=1,TEXT(CS5,"mmm"),""))</f>
        <v/>
      </c>
      <c r="CT4" s="6">
        <f>IF(CT5="","",IF(DAY(CT5)=1,TEXT(CT5,"mmm"),""))</f>
        <v/>
      </c>
      <c r="CU4" s="6">
        <f>IF(CU5="","",IF(DAY(CU5)=1,TEXT(CU5,"mmm"),""))</f>
        <v/>
      </c>
      <c r="CV4" s="6">
        <f>IF(CV5="","",IF(DAY(CV5)=1,TEXT(CV5,"mmm"),""))</f>
        <v/>
      </c>
      <c r="CW4" s="6">
        <f>IF(CW5="","",IF(DAY(CW5)=1,TEXT(CW5,"mmm"),""))</f>
        <v/>
      </c>
      <c r="CX4" s="6">
        <f>IF(CX5="","",IF(DAY(CX5)=1,TEXT(CX5,"mmm"),""))</f>
        <v/>
      </c>
      <c r="CY4" s="6">
        <f>IF(CY5="","",IF(DAY(CY5)=1,TEXT(CY5,"mmm"),""))</f>
        <v/>
      </c>
      <c r="CZ4" s="6">
        <f>IF(CZ5="","",IF(DAY(CZ5)=1,TEXT(CZ5,"mmm"),""))</f>
        <v/>
      </c>
      <c r="DA4" s="6">
        <f>IF(DA5="","",IF(DAY(DA5)=1,TEXT(DA5,"mmm"),""))</f>
        <v/>
      </c>
      <c r="DB4" s="6">
        <f>IF(DB5="","",IF(DAY(DB5)=1,TEXT(DB5,"mmm"),""))</f>
        <v/>
      </c>
      <c r="DC4" s="6">
        <f>IF(DC5="","",IF(DAY(DC5)=1,TEXT(DC5,"mmm"),""))</f>
        <v/>
      </c>
      <c r="DD4" s="6">
        <f>IF(DD5="","",IF(DAY(DD5)=1,TEXT(DD5,"mmm"),""))</f>
        <v/>
      </c>
      <c r="DE4" s="6">
        <f>IF(DE5="","",IF(DAY(DE5)=1,TEXT(DE5,"mmm"),""))</f>
        <v/>
      </c>
      <c r="DF4" s="6">
        <f>IF(DF5="","",IF(DAY(DF5)=1,TEXT(DF5,"mmm"),""))</f>
        <v/>
      </c>
      <c r="DG4" s="6">
        <f>IF(DG5="","",IF(DAY(DG5)=1,TEXT(DG5,"mmm"),""))</f>
        <v/>
      </c>
      <c r="DH4" s="6">
        <f>IF(DH5="","",IF(DAY(DH5)=1,TEXT(DH5,"mmm"),""))</f>
        <v/>
      </c>
      <c r="DI4" s="6">
        <f>IF(DI5="","",IF(DAY(DI5)=1,TEXT(DI5,"mmm"),""))</f>
        <v/>
      </c>
      <c r="DJ4" s="6">
        <f>IF(DJ5="","",IF(DAY(DJ5)=1,TEXT(DJ5,"mmm"),""))</f>
        <v/>
      </c>
      <c r="DK4" s="6">
        <f>IF(DK5="","",IF(DAY(DK5)=1,TEXT(DK5,"mmm"),""))</f>
        <v/>
      </c>
      <c r="DL4" s="6">
        <f>IF(DL5="","",IF(DAY(DL5)=1,TEXT(DL5,"mmm"),""))</f>
        <v/>
      </c>
      <c r="DM4" s="6">
        <f>IF(DM5="","",IF(DAY(DM5)=1,TEXT(DM5,"mmm"),""))</f>
        <v/>
      </c>
      <c r="DN4" s="6">
        <f>IF(DN5="","",IF(DAY(DN5)=1,TEXT(DN5,"mmm"),""))</f>
        <v/>
      </c>
      <c r="DO4" s="6">
        <f>IF(DO5="","",IF(DAY(DO5)=1,TEXT(DO5,"mmm"),""))</f>
        <v/>
      </c>
      <c r="DP4" s="6">
        <f>IF(DP5="","",IF(DAY(DP5)=1,TEXT(DP5,"mmm"),""))</f>
        <v/>
      </c>
      <c r="DQ4" s="6">
        <f>IF(DQ5="","",IF(DAY(DQ5)=1,TEXT(DQ5,"mmm"),""))</f>
        <v/>
      </c>
      <c r="DR4" s="6">
        <f>IF(DR5="","",IF(DAY(DR5)=1,TEXT(DR5,"mmm"),""))</f>
        <v/>
      </c>
      <c r="DS4" s="6">
        <f>IF(DS5="","",IF(DAY(DS5)=1,TEXT(DS5,"mmm"),""))</f>
        <v/>
      </c>
      <c r="DT4" s="6">
        <f>IF(DT5="","",IF(DAY(DT5)=1,TEXT(DT5,"mmm"),""))</f>
        <v/>
      </c>
      <c r="DU4" s="6">
        <f>IF(DU5="","",IF(DAY(DU5)=1,TEXT(DU5,"mmm"),""))</f>
        <v/>
      </c>
      <c r="DV4" s="6">
        <f>IF(DV5="","",IF(DAY(DV5)=1,TEXT(DV5,"mmm"),""))</f>
        <v/>
      </c>
      <c r="DW4" s="6">
        <f>IF(DW5="","",IF(DAY(DW5)=1,TEXT(DW5,"mmm"),""))</f>
        <v/>
      </c>
      <c r="DX4" s="6">
        <f>IF(DX5="","",IF(DAY(DX5)=1,TEXT(DX5,"mmm"),""))</f>
        <v/>
      </c>
      <c r="DY4" s="6">
        <f>IF(DY5="","",IF(DAY(DY5)=1,TEXT(DY5,"mmm"),""))</f>
        <v/>
      </c>
      <c r="DZ4" s="6">
        <f>IF(DZ5="","",IF(DAY(DZ5)=1,TEXT(DZ5,"mmm"),""))</f>
        <v/>
      </c>
      <c r="EA4" s="6">
        <f>IF(EA5="","",IF(DAY(EA5)=1,TEXT(EA5,"mmm"),""))</f>
        <v/>
      </c>
      <c r="EB4" s="6">
        <f>IF(EB5="","",IF(DAY(EB5)=1,TEXT(EB5,"mmm"),""))</f>
        <v/>
      </c>
      <c r="EC4" s="6">
        <f>IF(EC5="","",IF(DAY(EC5)=1,TEXT(EC5,"mmm"),""))</f>
        <v/>
      </c>
      <c r="ED4" s="6">
        <f>IF(ED5="","",IF(DAY(ED5)=1,TEXT(ED5,"mmm"),""))</f>
        <v/>
      </c>
      <c r="EE4" s="6">
        <f>IF(EE5="","",IF(DAY(EE5)=1,TEXT(EE5,"mmm"),""))</f>
        <v/>
      </c>
      <c r="EF4" s="6">
        <f>IF(EF5="","",IF(DAY(EF5)=1,TEXT(EF5,"mmm"),""))</f>
        <v/>
      </c>
      <c r="EG4" s="6">
        <f>IF(EG5="","",IF(DAY(EG5)=1,TEXT(EG5,"mmm"),""))</f>
        <v/>
      </c>
      <c r="EH4" s="6">
        <f>IF(EH5="","",IF(DAY(EH5)=1,TEXT(EH5,"mmm"),""))</f>
        <v/>
      </c>
      <c r="EI4" s="6">
        <f>IF(EI5="","",IF(DAY(EI5)=1,TEXT(EI5,"mmm"),""))</f>
        <v/>
      </c>
      <c r="EJ4" s="6">
        <f>IF(EJ5="","",IF(DAY(EJ5)=1,TEXT(EJ5,"mmm"),""))</f>
        <v/>
      </c>
      <c r="EK4" s="6">
        <f>IF(EK5="","",IF(DAY(EK5)=1,TEXT(EK5,"mmm"),""))</f>
        <v/>
      </c>
      <c r="EL4" s="6">
        <f>IF(EL5="","",IF(DAY(EL5)=1,TEXT(EL5,"mmm"),""))</f>
        <v/>
      </c>
      <c r="EM4" s="6">
        <f>IF(EM5="","",IF(DAY(EM5)=1,TEXT(EM5,"mmm"),""))</f>
        <v/>
      </c>
      <c r="EN4" s="6">
        <f>IF(EN5="","",IF(DAY(EN5)=1,TEXT(EN5,"mmm"),""))</f>
        <v/>
      </c>
      <c r="EO4" s="6">
        <f>IF(EO5="","",IF(DAY(EO5)=1,TEXT(EO5,"mmm"),""))</f>
        <v/>
      </c>
      <c r="EP4" s="6">
        <f>IF(EP5="","",IF(DAY(EP5)=1,TEXT(EP5,"mmm"),""))</f>
        <v/>
      </c>
      <c r="EQ4" s="6">
        <f>IF(EQ5="","",IF(DAY(EQ5)=1,TEXT(EQ5,"mmm"),""))</f>
        <v/>
      </c>
      <c r="ER4" s="6">
        <f>IF(ER5="","",IF(DAY(ER5)=1,TEXT(ER5,"mmm"),""))</f>
        <v/>
      </c>
      <c r="ES4" s="6">
        <f>IF(ES5="","",IF(DAY(ES5)=1,TEXT(ES5,"mmm"),""))</f>
        <v/>
      </c>
      <c r="ET4" s="6">
        <f>IF(ET5="","",IF(DAY(ET5)=1,TEXT(ET5,"mmm"),""))</f>
        <v/>
      </c>
      <c r="EU4" s="6">
        <f>IF(EU5="","",IF(DAY(EU5)=1,TEXT(EU5,"mmm"),""))</f>
        <v/>
      </c>
      <c r="EV4" s="6">
        <f>IF(EV5="","",IF(DAY(EV5)=1,TEXT(EV5,"mmm"),""))</f>
        <v/>
      </c>
      <c r="EW4" s="6">
        <f>IF(EW5="","",IF(DAY(EW5)=1,TEXT(EW5,"mmm"),""))</f>
        <v/>
      </c>
      <c r="EX4" s="6">
        <f>IF(EX5="","",IF(DAY(EX5)=1,TEXT(EX5,"mmm"),""))</f>
        <v/>
      </c>
      <c r="EY4" s="6">
        <f>IF(EY5="","",IF(DAY(EY5)=1,TEXT(EY5,"mmm"),""))</f>
        <v/>
      </c>
      <c r="EZ4" s="6">
        <f>IF(EZ5="","",IF(DAY(EZ5)=1,TEXT(EZ5,"mmm"),""))</f>
        <v/>
      </c>
      <c r="FA4" s="6">
        <f>IF(FA5="","",IF(DAY(FA5)=1,TEXT(FA5,"mmm"),""))</f>
        <v/>
      </c>
      <c r="FB4" s="6">
        <f>IF(FB5="","",IF(DAY(FB5)=1,TEXT(FB5,"mmm"),""))</f>
        <v/>
      </c>
      <c r="FC4" s="6">
        <f>IF(FC5="","",IF(DAY(FC5)=1,TEXT(FC5,"mmm"),""))</f>
        <v/>
      </c>
      <c r="FD4" s="6">
        <f>IF(FD5="","",IF(DAY(FD5)=1,TEXT(FD5,"mmm"),""))</f>
        <v/>
      </c>
      <c r="FE4" s="6">
        <f>IF(FE5="","",IF(DAY(FE5)=1,TEXT(FE5,"mmm"),""))</f>
        <v/>
      </c>
      <c r="FF4" s="6">
        <f>IF(FF5="","",IF(DAY(FF5)=1,TEXT(FF5,"mmm"),""))</f>
        <v/>
      </c>
      <c r="FG4" s="6">
        <f>IF(FG5="","",IF(DAY(FG5)=1,TEXT(FG5,"mmm"),""))</f>
        <v/>
      </c>
      <c r="FH4" s="6">
        <f>IF(FH5="","",IF(DAY(FH5)=1,TEXT(FH5,"mmm"),""))</f>
        <v/>
      </c>
      <c r="FI4" s="6">
        <f>IF(FI5="","",IF(DAY(FI5)=1,TEXT(FI5,"mmm"),""))</f>
        <v/>
      </c>
      <c r="FJ4" s="6">
        <f>IF(FJ5="","",IF(DAY(FJ5)=1,TEXT(FJ5,"mmm"),""))</f>
        <v/>
      </c>
      <c r="FK4" s="6">
        <f>IF(FK5="","",IF(DAY(FK5)=1,TEXT(FK5,"mmm"),""))</f>
        <v/>
      </c>
      <c r="FL4" s="6">
        <f>IF(FL5="","",IF(DAY(FL5)=1,TEXT(FL5,"mmm"),""))</f>
        <v/>
      </c>
      <c r="FM4" s="6">
        <f>IF(FM5="","",IF(DAY(FM5)=1,TEXT(FM5,"mmm"),""))</f>
        <v/>
      </c>
      <c r="FN4" s="6">
        <f>IF(FN5="","",IF(DAY(FN5)=1,TEXT(FN5,"mmm"),""))</f>
        <v/>
      </c>
      <c r="FO4" s="6">
        <f>IF(FO5="","",IF(DAY(FO5)=1,TEXT(FO5,"mmm"),""))</f>
        <v/>
      </c>
      <c r="FP4" s="6">
        <f>IF(FP5="","",IF(DAY(FP5)=1,TEXT(FP5,"mmm"),""))</f>
        <v/>
      </c>
      <c r="FQ4" s="6">
        <f>IF(FQ5="","",IF(DAY(FQ5)=1,TEXT(FQ5,"mmm"),""))</f>
        <v/>
      </c>
      <c r="FR4" s="6">
        <f>IF(FR5="","",IF(DAY(FR5)=1,TEXT(FR5,"mmm"),""))</f>
        <v/>
      </c>
      <c r="FS4" s="6">
        <f>IF(FS5="","",IF(DAY(FS5)=1,TEXT(FS5,"mmm"),""))</f>
        <v/>
      </c>
      <c r="FT4" s="6">
        <f>IF(FT5="","",IF(DAY(FT5)=1,TEXT(FT5,"mmm"),""))</f>
        <v/>
      </c>
      <c r="FU4" s="6">
        <f>IF(FU5="","",IF(DAY(FU5)=1,TEXT(FU5,"mmm"),""))</f>
        <v/>
      </c>
      <c r="FV4" s="6">
        <f>IF(FV5="","",IF(DAY(FV5)=1,TEXT(FV5,"mmm"),""))</f>
        <v/>
      </c>
      <c r="FW4" s="6">
        <f>IF(FW5="","",IF(DAY(FW5)=1,TEXT(FW5,"mmm"),""))</f>
        <v/>
      </c>
      <c r="FX4" s="6">
        <f>IF(FX5="","",IF(DAY(FX5)=1,TEXT(FX5,"mmm"),""))</f>
        <v/>
      </c>
      <c r="FY4" s="6">
        <f>IF(FY5="","",IF(DAY(FY5)=1,TEXT(FY5,"mmm"),""))</f>
        <v/>
      </c>
      <c r="FZ4" s="6">
        <f>IF(FZ5="","",IF(DAY(FZ5)=1,TEXT(FZ5,"mmm"),""))</f>
        <v/>
      </c>
      <c r="GA4" s="6">
        <f>IF(GA5="","",IF(DAY(GA5)=1,TEXT(GA5,"mmm"),""))</f>
        <v/>
      </c>
      <c r="GB4" s="6">
        <f>IF(GB5="","",IF(DAY(GB5)=1,TEXT(GB5,"mmm"),""))</f>
        <v/>
      </c>
      <c r="GC4" s="6">
        <f>IF(GC5="","",IF(DAY(GC5)=1,TEXT(GC5,"mmm"),""))</f>
        <v/>
      </c>
      <c r="GD4" s="6">
        <f>IF(GD5="","",IF(DAY(GD5)=1,TEXT(GD5,"mmm"),""))</f>
        <v/>
      </c>
      <c r="GE4" s="6">
        <f>IF(GE5="","",IF(DAY(GE5)=1,TEXT(GE5,"mmm"),""))</f>
        <v/>
      </c>
      <c r="GF4" s="6">
        <f>IF(GF5="","",IF(DAY(GF5)=1,TEXT(GF5,"mmm"),""))</f>
        <v/>
      </c>
      <c r="GG4" s="6">
        <f>IF(GG5="","",IF(DAY(GG5)=1,TEXT(GG5,"mmm"),""))</f>
        <v/>
      </c>
      <c r="GH4" s="6">
        <f>IF(GH5="","",IF(DAY(GH5)=1,TEXT(GH5,"mmm"),""))</f>
        <v/>
      </c>
      <c r="GI4" s="6">
        <f>IF(GI5="","",IF(DAY(GI5)=1,TEXT(GI5,"mmm"),""))</f>
        <v/>
      </c>
      <c r="GJ4" s="6">
        <f>IF(GJ5="","",IF(DAY(GJ5)=1,TEXT(GJ5,"mmm"),""))</f>
        <v/>
      </c>
      <c r="GK4" s="6">
        <f>IF(GK5="","",IF(DAY(GK5)=1,TEXT(GK5,"mmm"),""))</f>
        <v/>
      </c>
      <c r="GL4" s="6">
        <f>IF(GL5="","",IF(DAY(GL5)=1,TEXT(GL5,"mmm"),""))</f>
        <v/>
      </c>
      <c r="GM4" s="6">
        <f>IF(GM5="","",IF(DAY(GM5)=1,TEXT(GM5,"mmm"),""))</f>
        <v/>
      </c>
      <c r="GN4" s="6">
        <f>IF(GN5="","",IF(DAY(GN5)=1,TEXT(GN5,"mmm"),""))</f>
        <v/>
      </c>
      <c r="GO4" s="6">
        <f>IF(GO5="","",IF(DAY(GO5)=1,TEXT(GO5,"mmm"),""))</f>
        <v/>
      </c>
      <c r="GP4" s="6">
        <f>IF(GP5="","",IF(DAY(GP5)=1,TEXT(GP5,"mmm"),""))</f>
        <v/>
      </c>
      <c r="GQ4" s="6">
        <f>IF(GQ5="","",IF(DAY(GQ5)=1,TEXT(GQ5,"mmm"),""))</f>
        <v/>
      </c>
      <c r="GR4" s="6">
        <f>IF(GR5="","",IF(DAY(GR5)=1,TEXT(GR5,"mmm"),""))</f>
        <v/>
      </c>
      <c r="GS4" s="6">
        <f>IF(GS5="","",IF(DAY(GS5)=1,TEXT(GS5,"mmm"),""))</f>
        <v/>
      </c>
      <c r="GT4" s="6">
        <f>IF(GT5="","",IF(DAY(GT5)=1,TEXT(GT5,"mmm"),""))</f>
        <v/>
      </c>
      <c r="GU4" s="6">
        <f>IF(GU5="","",IF(DAY(GU5)=1,TEXT(GU5,"mmm"),""))</f>
        <v/>
      </c>
      <c r="GV4" s="6">
        <f>IF(GV5="","",IF(DAY(GV5)=1,TEXT(GV5,"mmm"),""))</f>
        <v/>
      </c>
      <c r="GW4" s="6">
        <f>IF(GW5="","",IF(DAY(GW5)=1,TEXT(GW5,"mmm"),""))</f>
        <v/>
      </c>
      <c r="GX4" s="6">
        <f>IF(GX5="","",IF(DAY(GX5)=1,TEXT(GX5,"mmm"),""))</f>
        <v/>
      </c>
      <c r="GY4" s="6">
        <f>IF(GY5="","",IF(DAY(GY5)=1,TEXT(GY5,"mmm"),""))</f>
        <v/>
      </c>
      <c r="GZ4" s="6">
        <f>IF(GZ5="","",IF(DAY(GZ5)=1,TEXT(GZ5,"mmm"),""))</f>
        <v/>
      </c>
      <c r="HA4" s="6">
        <f>IF(HA5="","",IF(DAY(HA5)=1,TEXT(HA5,"mmm"),""))</f>
        <v/>
      </c>
      <c r="HB4" s="6">
        <f>IF(HB5="","",IF(DAY(HB5)=1,TEXT(HB5,"mmm"),""))</f>
        <v/>
      </c>
      <c r="HC4" s="6">
        <f>IF(HC5="","",IF(DAY(HC5)=1,TEXT(HC5,"mmm"),""))</f>
        <v/>
      </c>
      <c r="HD4" s="6">
        <f>IF(HD5="","",IF(DAY(HD5)=1,TEXT(HD5,"mmm"),""))</f>
        <v/>
      </c>
      <c r="HE4" s="6">
        <f>IF(HE5="","",IF(DAY(HE5)=1,TEXT(HE5,"mmm"),""))</f>
        <v/>
      </c>
      <c r="HF4" s="6">
        <f>IF(HF5="","",IF(DAY(HF5)=1,TEXT(HF5,"mmm"),""))</f>
        <v/>
      </c>
      <c r="HG4" s="6">
        <f>IF(HG5="","",IF(DAY(HG5)=1,TEXT(HG5,"mmm"),""))</f>
        <v/>
      </c>
      <c r="HH4" s="6">
        <f>IF(HH5="","",IF(DAY(HH5)=1,TEXT(HH5,"mmm"),""))</f>
        <v/>
      </c>
      <c r="HI4" s="6">
        <f>IF(HI5="","",IF(DAY(HI5)=1,TEXT(HI5,"mmm"),""))</f>
        <v/>
      </c>
      <c r="HJ4" s="6">
        <f>IF(HJ5="","",IF(DAY(HJ5)=1,TEXT(HJ5,"mmm"),""))</f>
        <v/>
      </c>
      <c r="HK4" s="6">
        <f>IF(HK5="","",IF(DAY(HK5)=1,TEXT(HK5,"mmm"),""))</f>
        <v/>
      </c>
      <c r="HL4" s="6">
        <f>IF(HL5="","",IF(DAY(HL5)=1,TEXT(HL5,"mmm"),""))</f>
        <v/>
      </c>
      <c r="HM4" s="6">
        <f>IF(HM5="","",IF(DAY(HM5)=1,TEXT(HM5,"mmm"),""))</f>
        <v/>
      </c>
      <c r="HN4" s="6">
        <f>IF(HN5="","",IF(DAY(HN5)=1,TEXT(HN5,"mmm"),""))</f>
        <v/>
      </c>
      <c r="HO4" s="6">
        <f>IF(HO5="","",IF(DAY(HO5)=1,TEXT(HO5,"mmm"),""))</f>
        <v/>
      </c>
      <c r="HP4" s="6">
        <f>IF(HP5="","",IF(DAY(HP5)=1,TEXT(HP5,"mmm"),""))</f>
        <v/>
      </c>
      <c r="HQ4" s="6">
        <f>IF(HQ5="","",IF(DAY(HQ5)=1,TEXT(HQ5,"mmm"),""))</f>
        <v/>
      </c>
      <c r="HR4" s="6">
        <f>IF(HR5="","",IF(DAY(HR5)=1,TEXT(HR5,"mmm"),""))</f>
        <v/>
      </c>
      <c r="HS4" s="6">
        <f>IF(HS5="","",IF(DAY(HS5)=1,TEXT(HS5,"mmm"),""))</f>
        <v/>
      </c>
      <c r="HT4" s="6">
        <f>IF(HT5="","",IF(DAY(HT5)=1,TEXT(HT5,"mmm"),""))</f>
        <v/>
      </c>
      <c r="HU4" s="6">
        <f>IF(HU5="","",IF(DAY(HU5)=1,TEXT(HU5,"mmm"),""))</f>
        <v/>
      </c>
      <c r="HV4" s="6">
        <f>IF(HV5="","",IF(DAY(HV5)=1,TEXT(HV5,"mmm"),""))</f>
        <v/>
      </c>
      <c r="HW4" s="6">
        <f>IF(HW5="","",IF(DAY(HW5)=1,TEXT(HW5,"mmm"),""))</f>
        <v/>
      </c>
      <c r="HX4" s="6">
        <f>IF(HX5="","",IF(DAY(HX5)=1,TEXT(HX5,"mmm"),""))</f>
        <v/>
      </c>
      <c r="HY4" s="6">
        <f>IF(HY5="","",IF(DAY(HY5)=1,TEXT(HY5,"mmm"),""))</f>
        <v/>
      </c>
      <c r="HZ4" s="6">
        <f>IF(HZ5="","",IF(DAY(HZ5)=1,TEXT(HZ5,"mmm"),""))</f>
        <v/>
      </c>
      <c r="IA4" s="6">
        <f>IF(IA5="","",IF(DAY(IA5)=1,TEXT(IA5,"mmm"),""))</f>
        <v/>
      </c>
      <c r="IB4" s="6">
        <f>IF(IB5="","",IF(DAY(IB5)=1,TEXT(IB5,"mmm"),""))</f>
        <v/>
      </c>
      <c r="IC4" s="6">
        <f>IF(IC5="","",IF(DAY(IC5)=1,TEXT(IC5,"mmm"),""))</f>
        <v/>
      </c>
      <c r="ID4" s="6">
        <f>IF(ID5="","",IF(DAY(ID5)=1,TEXT(ID5,"mmm"),""))</f>
        <v/>
      </c>
      <c r="IE4" s="6">
        <f>IF(IE5="","",IF(DAY(IE5)=1,TEXT(IE5,"mmm"),""))</f>
        <v/>
      </c>
      <c r="IF4" s="6">
        <f>IF(IF5="","",IF(DAY(IF5)=1,TEXT(IF5,"mmm"),""))</f>
        <v/>
      </c>
      <c r="IG4" s="6">
        <f>IF(IG5="","",IF(DAY(IG5)=1,TEXT(IG5,"mmm"),""))</f>
        <v/>
      </c>
      <c r="IH4" s="6">
        <f>IF(IH5="","",IF(DAY(IH5)=1,TEXT(IH5,"mmm"),""))</f>
        <v/>
      </c>
      <c r="II4" s="6">
        <f>IF(II5="","",IF(DAY(II5)=1,TEXT(II5,"mmm"),""))</f>
        <v/>
      </c>
      <c r="IJ4" s="6">
        <f>IF(IJ5="","",IF(DAY(IJ5)=1,TEXT(IJ5,"mmm"),""))</f>
        <v/>
      </c>
      <c r="IK4" s="6">
        <f>IF(IK5="","",IF(DAY(IK5)=1,TEXT(IK5,"mmm"),""))</f>
        <v/>
      </c>
      <c r="IL4" s="6">
        <f>IF(IL5="","",IF(DAY(IL5)=1,TEXT(IL5,"mmm"),""))</f>
        <v/>
      </c>
      <c r="IM4" s="6">
        <f>IF(IM5="","",IF(DAY(IM5)=1,TEXT(IM5,"mmm"),""))</f>
        <v/>
      </c>
      <c r="IN4" s="6">
        <f>IF(IN5="","",IF(DAY(IN5)=1,TEXT(IN5,"mmm"),""))</f>
        <v/>
      </c>
      <c r="IO4" s="6">
        <f>IF(IO5="","",IF(DAY(IO5)=1,TEXT(IO5,"mmm"),""))</f>
        <v/>
      </c>
      <c r="IP4" s="6">
        <f>IF(IP5="","",IF(DAY(IP5)=1,TEXT(IP5,"mmm"),""))</f>
        <v/>
      </c>
      <c r="IQ4" s="6">
        <f>IF(IQ5="","",IF(DAY(IQ5)=1,TEXT(IQ5,"mmm"),""))</f>
        <v/>
      </c>
      <c r="IR4" s="6">
        <f>IF(IR5="","",IF(DAY(IR5)=1,TEXT(IR5,"mmm"),""))</f>
        <v/>
      </c>
      <c r="IS4" s="6">
        <f>IF(IS5="","",IF(DAY(IS5)=1,TEXT(IS5,"mmm"),""))</f>
        <v/>
      </c>
      <c r="IT4" s="6">
        <f>IF(IT5="","",IF(DAY(IT5)=1,TEXT(IT5,"mmm"),""))</f>
        <v/>
      </c>
      <c r="IU4" s="6">
        <f>IF(IU5="","",IF(DAY(IU5)=1,TEXT(IU5,"mmm"),""))</f>
        <v/>
      </c>
      <c r="IV4" s="6">
        <f>IF(IV5="","",IF(DAY(IV5)=1,TEXT(IV5,"mmm"),""))</f>
        <v/>
      </c>
      <c r="IW4" s="6">
        <f>IF(IW5="","",IF(DAY(IW5)=1,TEXT(IW5,"mmm"),""))</f>
        <v/>
      </c>
      <c r="IX4" s="6">
        <f>IF(IX5="","",IF(DAY(IX5)=1,TEXT(IX5,"mmm"),""))</f>
        <v/>
      </c>
      <c r="IY4" s="6">
        <f>IF(IY5="","",IF(DAY(IY5)=1,TEXT(IY5,"mmm"),""))</f>
        <v/>
      </c>
      <c r="IZ4" s="6">
        <f>IF(IZ5="","",IF(DAY(IZ5)=1,TEXT(IZ5,"mmm"),""))</f>
        <v/>
      </c>
      <c r="JA4" s="6">
        <f>IF(JA5="","",IF(DAY(JA5)=1,TEXT(JA5,"mmm"),""))</f>
        <v/>
      </c>
      <c r="JB4" s="6">
        <f>IF(JB5="","",IF(DAY(JB5)=1,TEXT(JB5,"mmm"),""))</f>
        <v/>
      </c>
      <c r="JC4" s="6">
        <f>IF(JC5="","",IF(DAY(JC5)=1,TEXT(JC5,"mmm"),""))</f>
        <v/>
      </c>
      <c r="JD4" s="6">
        <f>IF(JD5="","",IF(DAY(JD5)=1,TEXT(JD5,"mmm"),""))</f>
        <v/>
      </c>
      <c r="JE4" s="6">
        <f>IF(JE5="","",IF(DAY(JE5)=1,TEXT(JE5,"mmm"),""))</f>
        <v/>
      </c>
      <c r="JF4" s="6">
        <f>IF(JF5="","",IF(DAY(JF5)=1,TEXT(JF5,"mmm"),""))</f>
        <v/>
      </c>
      <c r="JG4" s="6">
        <f>IF(JG5="","",IF(DAY(JG5)=1,TEXT(JG5,"mmm"),""))</f>
        <v/>
      </c>
      <c r="JH4" s="6">
        <f>IF(JH5="","",IF(DAY(JH5)=1,TEXT(JH5,"mmm"),""))</f>
        <v/>
      </c>
      <c r="JI4" s="6">
        <f>IF(JI5="","",IF(DAY(JI5)=1,TEXT(JI5,"mmm"),""))</f>
        <v/>
      </c>
      <c r="JJ4" s="6">
        <f>IF(JJ5="","",IF(DAY(JJ5)=1,TEXT(JJ5,"mmm"),""))</f>
        <v/>
      </c>
      <c r="JK4" s="6">
        <f>IF(JK5="","",IF(DAY(JK5)=1,TEXT(JK5,"mmm"),""))</f>
        <v/>
      </c>
      <c r="JL4" s="6">
        <f>IF(JL5="","",IF(DAY(JL5)=1,TEXT(JL5,"mmm"),""))</f>
        <v/>
      </c>
      <c r="JM4" s="6">
        <f>IF(JM5="","",IF(DAY(JM5)=1,TEXT(JM5,"mmm"),""))</f>
        <v/>
      </c>
      <c r="JN4" s="6">
        <f>IF(JN5="","",IF(DAY(JN5)=1,TEXT(JN5,"mmm"),""))</f>
        <v/>
      </c>
      <c r="JO4" s="6">
        <f>IF(JO5="","",IF(DAY(JO5)=1,TEXT(JO5,"mmm"),""))</f>
        <v/>
      </c>
      <c r="JP4" s="6">
        <f>IF(JP5="","",IF(DAY(JP5)=1,TEXT(JP5,"mmm"),""))</f>
        <v/>
      </c>
      <c r="JQ4" s="6">
        <f>IF(JQ5="","",IF(DAY(JQ5)=1,TEXT(JQ5,"mmm"),""))</f>
        <v/>
      </c>
      <c r="JR4" s="6">
        <f>IF(JR5="","",IF(DAY(JR5)=1,TEXT(JR5,"mmm"),""))</f>
        <v/>
      </c>
      <c r="JS4" s="6">
        <f>IF(JS5="","",IF(DAY(JS5)=1,TEXT(JS5,"mmm"),""))</f>
        <v/>
      </c>
      <c r="JT4" s="6">
        <f>IF(JT5="","",IF(DAY(JT5)=1,TEXT(JT5,"mmm"),""))</f>
        <v/>
      </c>
      <c r="JU4" s="6">
        <f>IF(JU5="","",IF(DAY(JU5)=1,TEXT(JU5,"mmm"),""))</f>
        <v/>
      </c>
      <c r="JV4" s="6">
        <f>IF(JV5="","",IF(DAY(JV5)=1,TEXT(JV5,"mmm"),""))</f>
        <v/>
      </c>
      <c r="JW4" s="6">
        <f>IF(JW5="","",IF(DAY(JW5)=1,TEXT(JW5,"mmm"),""))</f>
        <v/>
      </c>
      <c r="JX4" s="6">
        <f>IF(JX5="","",IF(DAY(JX5)=1,TEXT(JX5,"mmm"),""))</f>
        <v/>
      </c>
      <c r="JY4" s="6">
        <f>IF(JY5="","",IF(DAY(JY5)=1,TEXT(JY5,"mmm"),""))</f>
        <v/>
      </c>
      <c r="JZ4" s="6">
        <f>IF(JZ5="","",IF(DAY(JZ5)=1,TEXT(JZ5,"mmm"),""))</f>
        <v/>
      </c>
      <c r="KA4" s="6">
        <f>IF(KA5="","",IF(DAY(KA5)=1,TEXT(KA5,"mmm"),""))</f>
        <v/>
      </c>
      <c r="KB4" s="6">
        <f>IF(KB5="","",IF(DAY(KB5)=1,TEXT(KB5,"mmm"),""))</f>
        <v/>
      </c>
      <c r="KC4" s="6">
        <f>IF(KC5="","",IF(DAY(KC5)=1,TEXT(KC5,"mmm"),""))</f>
        <v/>
      </c>
      <c r="KD4" s="6">
        <f>IF(KD5="","",IF(DAY(KD5)=1,TEXT(KD5,"mmm"),""))</f>
        <v/>
      </c>
      <c r="KE4" s="6">
        <f>IF(KE5="","",IF(DAY(KE5)=1,TEXT(KE5,"mmm"),""))</f>
        <v/>
      </c>
      <c r="KF4" s="6">
        <f>IF(KF5="","",IF(DAY(KF5)=1,TEXT(KF5,"mmm"),""))</f>
        <v/>
      </c>
      <c r="KG4" s="6">
        <f>IF(KG5="","",IF(DAY(KG5)=1,TEXT(KG5,"mmm"),""))</f>
        <v/>
      </c>
      <c r="KH4" s="6">
        <f>IF(KH5="","",IF(DAY(KH5)=1,TEXT(KH5,"mmm"),""))</f>
        <v/>
      </c>
      <c r="KI4" s="6">
        <f>IF(KI5="","",IF(DAY(KI5)=1,TEXT(KI5,"mmm"),""))</f>
        <v/>
      </c>
      <c r="KJ4" s="6">
        <f>IF(KJ5="","",IF(DAY(KJ5)=1,TEXT(KJ5,"mmm"),""))</f>
        <v/>
      </c>
      <c r="KK4" s="6">
        <f>IF(KK5="","",IF(DAY(KK5)=1,TEXT(KK5,"mmm"),""))</f>
        <v/>
      </c>
      <c r="KL4" s="6">
        <f>IF(KL5="","",IF(DAY(KL5)=1,TEXT(KL5,"mmm"),""))</f>
        <v/>
      </c>
      <c r="KM4" s="6">
        <f>IF(KM5="","",IF(DAY(KM5)=1,TEXT(KM5,"mmm"),""))</f>
        <v/>
      </c>
      <c r="KN4" s="6">
        <f>IF(KN5="","",IF(DAY(KN5)=1,TEXT(KN5,"mmm"),""))</f>
        <v/>
      </c>
      <c r="KO4" s="6">
        <f>IF(KO5="","",IF(DAY(KO5)=1,TEXT(KO5,"mmm"),""))</f>
        <v/>
      </c>
      <c r="KP4" s="6">
        <f>IF(KP5="","",IF(DAY(KP5)=1,TEXT(KP5,"mmm"),""))</f>
        <v/>
      </c>
      <c r="KQ4" s="6">
        <f>IF(KQ5="","",IF(DAY(KQ5)=1,TEXT(KQ5,"mmm"),""))</f>
        <v/>
      </c>
      <c r="KR4" s="6">
        <f>IF(KR5="","",IF(DAY(KR5)=1,TEXT(KR5,"mmm"),""))</f>
        <v/>
      </c>
      <c r="KS4" s="6">
        <f>IF(KS5="","",IF(DAY(KS5)=1,TEXT(KS5,"mmm"),""))</f>
        <v/>
      </c>
      <c r="KT4" s="6">
        <f>IF(KT5="","",IF(DAY(KT5)=1,TEXT(KT5,"mmm"),""))</f>
        <v/>
      </c>
      <c r="KU4" s="6">
        <f>IF(KU5="","",IF(DAY(KU5)=1,TEXT(KU5,"mmm"),""))</f>
        <v/>
      </c>
      <c r="KV4" s="6">
        <f>IF(KV5="","",IF(DAY(KV5)=1,TEXT(KV5,"mmm"),""))</f>
        <v/>
      </c>
      <c r="KW4" s="6">
        <f>IF(KW5="","",IF(DAY(KW5)=1,TEXT(KW5,"mmm"),""))</f>
        <v/>
      </c>
      <c r="KX4" s="6">
        <f>IF(KX5="","",IF(DAY(KX5)=1,TEXT(KX5,"mmm"),""))</f>
        <v/>
      </c>
      <c r="KY4" s="6">
        <f>IF(KY5="","",IF(DAY(KY5)=1,TEXT(KY5,"mmm"),""))</f>
        <v/>
      </c>
      <c r="KZ4" s="6">
        <f>IF(KZ5="","",IF(DAY(KZ5)=1,TEXT(KZ5,"mmm"),""))</f>
        <v/>
      </c>
      <c r="LA4" s="6">
        <f>IF(LA5="","",IF(DAY(LA5)=1,TEXT(LA5,"mmm"),""))</f>
        <v/>
      </c>
      <c r="LB4" s="6">
        <f>IF(LB5="","",IF(DAY(LB5)=1,TEXT(LB5,"mmm"),""))</f>
        <v/>
      </c>
      <c r="LC4" s="6">
        <f>IF(LC5="","",IF(DAY(LC5)=1,TEXT(LC5,"mmm"),""))</f>
        <v/>
      </c>
      <c r="LD4" s="6">
        <f>IF(LD5="","",IF(DAY(LD5)=1,TEXT(LD5,"mmm"),""))</f>
        <v/>
      </c>
      <c r="LE4" s="6">
        <f>IF(LE5="","",IF(DAY(LE5)=1,TEXT(LE5,"mmm"),""))</f>
        <v/>
      </c>
      <c r="LF4" s="6">
        <f>IF(LF5="","",IF(DAY(LF5)=1,TEXT(LF5,"mmm"),""))</f>
        <v/>
      </c>
      <c r="LG4" s="6">
        <f>IF(LG5="","",IF(DAY(LG5)=1,TEXT(LG5,"mmm"),""))</f>
        <v/>
      </c>
      <c r="LH4" s="6">
        <f>IF(LH5="","",IF(DAY(LH5)=1,TEXT(LH5,"mmm"),""))</f>
        <v/>
      </c>
      <c r="LI4" s="6">
        <f>IF(LI5="","",IF(DAY(LI5)=1,TEXT(LI5,"mmm"),""))</f>
        <v/>
      </c>
      <c r="LJ4" s="6">
        <f>IF(LJ5="","",IF(DAY(LJ5)=1,TEXT(LJ5,"mmm"),""))</f>
        <v/>
      </c>
      <c r="LK4" s="6">
        <f>IF(LK5="","",IF(DAY(LK5)=1,TEXT(LK5,"mmm"),""))</f>
        <v/>
      </c>
      <c r="LL4" s="6">
        <f>IF(LL5="","",IF(DAY(LL5)=1,TEXT(LL5,"mmm"),""))</f>
        <v/>
      </c>
      <c r="LM4" s="6">
        <f>IF(LM5="","",IF(DAY(LM5)=1,TEXT(LM5,"mmm"),""))</f>
        <v/>
      </c>
      <c r="LN4" s="6">
        <f>IF(LN5="","",IF(DAY(LN5)=1,TEXT(LN5,"mmm"),""))</f>
        <v/>
      </c>
      <c r="LO4" s="6">
        <f>IF(LO5="","",IF(DAY(LO5)=1,TEXT(LO5,"mmm"),""))</f>
        <v/>
      </c>
      <c r="LP4" s="6">
        <f>IF(LP5="","",IF(DAY(LP5)=1,TEXT(LP5,"mmm"),""))</f>
        <v/>
      </c>
      <c r="LQ4" s="6">
        <f>IF(LQ5="","",IF(DAY(LQ5)=1,TEXT(LQ5,"mmm"),""))</f>
        <v/>
      </c>
      <c r="LR4" s="6">
        <f>IF(LR5="","",IF(DAY(LR5)=1,TEXT(LR5,"mmm"),""))</f>
        <v/>
      </c>
      <c r="LS4" s="6">
        <f>IF(LS5="","",IF(DAY(LS5)=1,TEXT(LS5,"mmm"),""))</f>
        <v/>
      </c>
      <c r="LT4" s="6">
        <f>IF(LT5="","",IF(DAY(LT5)=1,TEXT(LT5,"mmm"),""))</f>
        <v/>
      </c>
      <c r="LU4" s="6">
        <f>IF(LU5="","",IF(DAY(LU5)=1,TEXT(LU5,"mmm"),""))</f>
        <v/>
      </c>
      <c r="LV4" s="6">
        <f>IF(LV5="","",IF(DAY(LV5)=1,TEXT(LV5,"mmm"),""))</f>
        <v/>
      </c>
      <c r="LW4" s="6">
        <f>IF(LW5="","",IF(DAY(LW5)=1,TEXT(LW5,"mmm"),""))</f>
        <v/>
      </c>
      <c r="LX4" s="6">
        <f>IF(LX5="","",IF(DAY(LX5)=1,TEXT(LX5,"mmm"),""))</f>
        <v/>
      </c>
      <c r="LY4" s="6">
        <f>IF(LY5="","",IF(DAY(LY5)=1,TEXT(LY5,"mmm"),""))</f>
        <v/>
      </c>
      <c r="LZ4" s="6">
        <f>IF(LZ5="","",IF(DAY(LZ5)=1,TEXT(LZ5,"mmm"),""))</f>
        <v/>
      </c>
      <c r="MA4" s="6">
        <f>IF(MA5="","",IF(DAY(MA5)=1,TEXT(MA5,"mmm"),""))</f>
        <v/>
      </c>
      <c r="MB4" s="6">
        <f>IF(MB5="","",IF(DAY(MB5)=1,TEXT(MB5,"mmm"),""))</f>
        <v/>
      </c>
      <c r="MC4" s="6">
        <f>IF(MC5="","",IF(DAY(MC5)=1,TEXT(MC5,"mmm"),""))</f>
        <v/>
      </c>
      <c r="MD4" s="6">
        <f>IF(MD5="","",IF(DAY(MD5)=1,TEXT(MD5,"mmm"),""))</f>
        <v/>
      </c>
      <c r="ME4" s="6">
        <f>IF(ME5="","",IF(DAY(ME5)=1,TEXT(ME5,"mmm"),""))</f>
        <v/>
      </c>
      <c r="MF4" s="6">
        <f>IF(MF5="","",IF(DAY(MF5)=1,TEXT(MF5,"mmm"),""))</f>
        <v/>
      </c>
      <c r="MG4" s="6">
        <f>IF(MG5="","",IF(DAY(MG5)=1,TEXT(MG5,"mmm"),""))</f>
        <v/>
      </c>
      <c r="MH4" s="6">
        <f>IF(MH5="","",IF(DAY(MH5)=1,TEXT(MH5,"mmm"),""))</f>
        <v/>
      </c>
      <c r="MI4" s="6">
        <f>IF(MI5="","",IF(DAY(MI5)=1,TEXT(MI5,"mmm"),""))</f>
        <v/>
      </c>
      <c r="MJ4" s="6">
        <f>IF(MJ5="","",IF(DAY(MJ5)=1,TEXT(MJ5,"mmm"),""))</f>
        <v/>
      </c>
      <c r="MK4" s="6">
        <f>IF(MK5="","",IF(DAY(MK5)=1,TEXT(MK5,"mmm"),""))</f>
        <v/>
      </c>
      <c r="ML4" s="6">
        <f>IF(ML5="","",IF(DAY(ML5)=1,TEXT(ML5,"mmm"),""))</f>
        <v/>
      </c>
      <c r="MM4" s="6">
        <f>IF(MM5="","",IF(DAY(MM5)=1,TEXT(MM5,"mmm"),""))</f>
        <v/>
      </c>
      <c r="MN4" s="6">
        <f>IF(MN5="","",IF(DAY(MN5)=1,TEXT(MN5,"mmm"),""))</f>
        <v/>
      </c>
      <c r="MO4" s="6">
        <f>IF(MO5="","",IF(DAY(MO5)=1,TEXT(MO5,"mmm"),""))</f>
        <v/>
      </c>
      <c r="MP4" s="6">
        <f>IF(MP5="","",IF(DAY(MP5)=1,TEXT(MP5,"mmm"),""))</f>
        <v/>
      </c>
      <c r="MQ4" s="6">
        <f>IF(MQ5="","",IF(DAY(MQ5)=1,TEXT(MQ5,"mmm"),""))</f>
        <v/>
      </c>
      <c r="MR4" s="6">
        <f>IF(MR5="","",IF(DAY(MR5)=1,TEXT(MR5,"mmm"),""))</f>
        <v/>
      </c>
      <c r="MS4" s="6">
        <f>IF(MS5="","",IF(DAY(MS5)=1,TEXT(MS5,"mmm"),""))</f>
        <v/>
      </c>
      <c r="MT4" s="6">
        <f>IF(MT5="","",IF(DAY(MT5)=1,TEXT(MT5,"mmm"),""))</f>
        <v/>
      </c>
      <c r="MU4" s="6">
        <f>IF(MU5="","",IF(DAY(MU5)=1,TEXT(MU5,"mmm"),""))</f>
        <v/>
      </c>
      <c r="MV4" s="6">
        <f>IF(MV5="","",IF(DAY(MV5)=1,TEXT(MV5,"mmm"),""))</f>
        <v/>
      </c>
      <c r="MW4" s="6">
        <f>IF(MW5="","",IF(DAY(MW5)=1,TEXT(MW5,"mmm"),""))</f>
        <v/>
      </c>
      <c r="MX4" s="6">
        <f>IF(MX5="","",IF(DAY(MX5)=1,TEXT(MX5,"mmm"),""))</f>
        <v/>
      </c>
      <c r="MY4" s="6">
        <f>IF(MY5="","",IF(DAY(MY5)=1,TEXT(MY5,"mmm"),""))</f>
        <v/>
      </c>
      <c r="MZ4" s="6">
        <f>IF(MZ5="","",IF(DAY(MZ5)=1,TEXT(MZ5,"mmm"),""))</f>
        <v/>
      </c>
      <c r="NA4" s="6">
        <f>IF(NA5="","",IF(DAY(NA5)=1,TEXT(NA5,"mmm"),""))</f>
        <v/>
      </c>
      <c r="NB4" s="6">
        <f>IF(NB5="","",IF(DAY(NB5)=1,TEXT(NB5,"mmm"),""))</f>
        <v/>
      </c>
      <c r="NC4" s="6">
        <f>IF(NC5="","",IF(DAY(NC5)=1,TEXT(NC5,"mmm"),""))</f>
        <v/>
      </c>
    </row>
    <row r="5">
      <c r="A5" s="5" t="inlineStr">
        <is>
          <t>Dag</t>
        </is>
      </c>
      <c r="B5" s="7">
        <f>IF(DATE($C$2,1,1)+0&gt;DATE($C$2,12,31),"",DATE($C$2,1,1)+0)</f>
        <v/>
      </c>
      <c r="C5" s="7">
        <f>IF(DATE($C$2,1,1)+1&gt;DATE($C$2,12,31),"",DATE($C$2,1,1)+1)</f>
        <v/>
      </c>
      <c r="D5" s="7">
        <f>IF(DATE($C$2,1,1)+2&gt;DATE($C$2,12,31),"",DATE($C$2,1,1)+2)</f>
        <v/>
      </c>
      <c r="E5" s="7">
        <f>IF(DATE($C$2,1,1)+3&gt;DATE($C$2,12,31),"",DATE($C$2,1,1)+3)</f>
        <v/>
      </c>
      <c r="F5" s="7">
        <f>IF(DATE($C$2,1,1)+4&gt;DATE($C$2,12,31),"",DATE($C$2,1,1)+4)</f>
        <v/>
      </c>
      <c r="G5" s="7">
        <f>IF(DATE($C$2,1,1)+5&gt;DATE($C$2,12,31),"",DATE($C$2,1,1)+5)</f>
        <v/>
      </c>
      <c r="H5" s="7">
        <f>IF(DATE($C$2,1,1)+6&gt;DATE($C$2,12,31),"",DATE($C$2,1,1)+6)</f>
        <v/>
      </c>
      <c r="I5" s="7">
        <f>IF(DATE($C$2,1,1)+7&gt;DATE($C$2,12,31),"",DATE($C$2,1,1)+7)</f>
        <v/>
      </c>
      <c r="J5" s="7">
        <f>IF(DATE($C$2,1,1)+8&gt;DATE($C$2,12,31),"",DATE($C$2,1,1)+8)</f>
        <v/>
      </c>
      <c r="K5" s="7">
        <f>IF(DATE($C$2,1,1)+9&gt;DATE($C$2,12,31),"",DATE($C$2,1,1)+9)</f>
        <v/>
      </c>
      <c r="L5" s="7">
        <f>IF(DATE($C$2,1,1)+10&gt;DATE($C$2,12,31),"",DATE($C$2,1,1)+10)</f>
        <v/>
      </c>
      <c r="M5" s="7">
        <f>IF(DATE($C$2,1,1)+11&gt;DATE($C$2,12,31),"",DATE($C$2,1,1)+11)</f>
        <v/>
      </c>
      <c r="N5" s="7">
        <f>IF(DATE($C$2,1,1)+12&gt;DATE($C$2,12,31),"",DATE($C$2,1,1)+12)</f>
        <v/>
      </c>
      <c r="O5" s="7">
        <f>IF(DATE($C$2,1,1)+13&gt;DATE($C$2,12,31),"",DATE($C$2,1,1)+13)</f>
        <v/>
      </c>
      <c r="P5" s="7">
        <f>IF(DATE($C$2,1,1)+14&gt;DATE($C$2,12,31),"",DATE($C$2,1,1)+14)</f>
        <v/>
      </c>
      <c r="Q5" s="7">
        <f>IF(DATE($C$2,1,1)+15&gt;DATE($C$2,12,31),"",DATE($C$2,1,1)+15)</f>
        <v/>
      </c>
      <c r="R5" s="7">
        <f>IF(DATE($C$2,1,1)+16&gt;DATE($C$2,12,31),"",DATE($C$2,1,1)+16)</f>
        <v/>
      </c>
      <c r="S5" s="7">
        <f>IF(DATE($C$2,1,1)+17&gt;DATE($C$2,12,31),"",DATE($C$2,1,1)+17)</f>
        <v/>
      </c>
      <c r="T5" s="7">
        <f>IF(DATE($C$2,1,1)+18&gt;DATE($C$2,12,31),"",DATE($C$2,1,1)+18)</f>
        <v/>
      </c>
      <c r="U5" s="7">
        <f>IF(DATE($C$2,1,1)+19&gt;DATE($C$2,12,31),"",DATE($C$2,1,1)+19)</f>
        <v/>
      </c>
      <c r="V5" s="7">
        <f>IF(DATE($C$2,1,1)+20&gt;DATE($C$2,12,31),"",DATE($C$2,1,1)+20)</f>
        <v/>
      </c>
      <c r="W5" s="7">
        <f>IF(DATE($C$2,1,1)+21&gt;DATE($C$2,12,31),"",DATE($C$2,1,1)+21)</f>
        <v/>
      </c>
      <c r="X5" s="7">
        <f>IF(DATE($C$2,1,1)+22&gt;DATE($C$2,12,31),"",DATE($C$2,1,1)+22)</f>
        <v/>
      </c>
      <c r="Y5" s="7">
        <f>IF(DATE($C$2,1,1)+23&gt;DATE($C$2,12,31),"",DATE($C$2,1,1)+23)</f>
        <v/>
      </c>
      <c r="Z5" s="7">
        <f>IF(DATE($C$2,1,1)+24&gt;DATE($C$2,12,31),"",DATE($C$2,1,1)+24)</f>
        <v/>
      </c>
      <c r="AA5" s="7">
        <f>IF(DATE($C$2,1,1)+25&gt;DATE($C$2,12,31),"",DATE($C$2,1,1)+25)</f>
        <v/>
      </c>
      <c r="AB5" s="7">
        <f>IF(DATE($C$2,1,1)+26&gt;DATE($C$2,12,31),"",DATE($C$2,1,1)+26)</f>
        <v/>
      </c>
      <c r="AC5" s="7">
        <f>IF(DATE($C$2,1,1)+27&gt;DATE($C$2,12,31),"",DATE($C$2,1,1)+27)</f>
        <v/>
      </c>
      <c r="AD5" s="7">
        <f>IF(DATE($C$2,1,1)+28&gt;DATE($C$2,12,31),"",DATE($C$2,1,1)+28)</f>
        <v/>
      </c>
      <c r="AE5" s="7">
        <f>IF(DATE($C$2,1,1)+29&gt;DATE($C$2,12,31),"",DATE($C$2,1,1)+29)</f>
        <v/>
      </c>
      <c r="AF5" s="7">
        <f>IF(DATE($C$2,1,1)+30&gt;DATE($C$2,12,31),"",DATE($C$2,1,1)+30)</f>
        <v/>
      </c>
      <c r="AG5" s="7">
        <f>IF(DATE($C$2,1,1)+31&gt;DATE($C$2,12,31),"",DATE($C$2,1,1)+31)</f>
        <v/>
      </c>
      <c r="AH5" s="7">
        <f>IF(DATE($C$2,1,1)+32&gt;DATE($C$2,12,31),"",DATE($C$2,1,1)+32)</f>
        <v/>
      </c>
      <c r="AI5" s="7">
        <f>IF(DATE($C$2,1,1)+33&gt;DATE($C$2,12,31),"",DATE($C$2,1,1)+33)</f>
        <v/>
      </c>
      <c r="AJ5" s="7">
        <f>IF(DATE($C$2,1,1)+34&gt;DATE($C$2,12,31),"",DATE($C$2,1,1)+34)</f>
        <v/>
      </c>
      <c r="AK5" s="7">
        <f>IF(DATE($C$2,1,1)+35&gt;DATE($C$2,12,31),"",DATE($C$2,1,1)+35)</f>
        <v/>
      </c>
      <c r="AL5" s="7">
        <f>IF(DATE($C$2,1,1)+36&gt;DATE($C$2,12,31),"",DATE($C$2,1,1)+36)</f>
        <v/>
      </c>
      <c r="AM5" s="7">
        <f>IF(DATE($C$2,1,1)+37&gt;DATE($C$2,12,31),"",DATE($C$2,1,1)+37)</f>
        <v/>
      </c>
      <c r="AN5" s="7">
        <f>IF(DATE($C$2,1,1)+38&gt;DATE($C$2,12,31),"",DATE($C$2,1,1)+38)</f>
        <v/>
      </c>
      <c r="AO5" s="7">
        <f>IF(DATE($C$2,1,1)+39&gt;DATE($C$2,12,31),"",DATE($C$2,1,1)+39)</f>
        <v/>
      </c>
      <c r="AP5" s="7">
        <f>IF(DATE($C$2,1,1)+40&gt;DATE($C$2,12,31),"",DATE($C$2,1,1)+40)</f>
        <v/>
      </c>
      <c r="AQ5" s="7">
        <f>IF(DATE($C$2,1,1)+41&gt;DATE($C$2,12,31),"",DATE($C$2,1,1)+41)</f>
        <v/>
      </c>
      <c r="AR5" s="7">
        <f>IF(DATE($C$2,1,1)+42&gt;DATE($C$2,12,31),"",DATE($C$2,1,1)+42)</f>
        <v/>
      </c>
      <c r="AS5" s="7">
        <f>IF(DATE($C$2,1,1)+43&gt;DATE($C$2,12,31),"",DATE($C$2,1,1)+43)</f>
        <v/>
      </c>
      <c r="AT5" s="7">
        <f>IF(DATE($C$2,1,1)+44&gt;DATE($C$2,12,31),"",DATE($C$2,1,1)+44)</f>
        <v/>
      </c>
      <c r="AU5" s="7">
        <f>IF(DATE($C$2,1,1)+45&gt;DATE($C$2,12,31),"",DATE($C$2,1,1)+45)</f>
        <v/>
      </c>
      <c r="AV5" s="7">
        <f>IF(DATE($C$2,1,1)+46&gt;DATE($C$2,12,31),"",DATE($C$2,1,1)+46)</f>
        <v/>
      </c>
      <c r="AW5" s="7">
        <f>IF(DATE($C$2,1,1)+47&gt;DATE($C$2,12,31),"",DATE($C$2,1,1)+47)</f>
        <v/>
      </c>
      <c r="AX5" s="7">
        <f>IF(DATE($C$2,1,1)+48&gt;DATE($C$2,12,31),"",DATE($C$2,1,1)+48)</f>
        <v/>
      </c>
      <c r="AY5" s="7">
        <f>IF(DATE($C$2,1,1)+49&gt;DATE($C$2,12,31),"",DATE($C$2,1,1)+49)</f>
        <v/>
      </c>
      <c r="AZ5" s="7">
        <f>IF(DATE($C$2,1,1)+50&gt;DATE($C$2,12,31),"",DATE($C$2,1,1)+50)</f>
        <v/>
      </c>
      <c r="BA5" s="7">
        <f>IF(DATE($C$2,1,1)+51&gt;DATE($C$2,12,31),"",DATE($C$2,1,1)+51)</f>
        <v/>
      </c>
      <c r="BB5" s="7">
        <f>IF(DATE($C$2,1,1)+52&gt;DATE($C$2,12,31),"",DATE($C$2,1,1)+52)</f>
        <v/>
      </c>
      <c r="BC5" s="7">
        <f>IF(DATE($C$2,1,1)+53&gt;DATE($C$2,12,31),"",DATE($C$2,1,1)+53)</f>
        <v/>
      </c>
      <c r="BD5" s="7">
        <f>IF(DATE($C$2,1,1)+54&gt;DATE($C$2,12,31),"",DATE($C$2,1,1)+54)</f>
        <v/>
      </c>
      <c r="BE5" s="7">
        <f>IF(DATE($C$2,1,1)+55&gt;DATE($C$2,12,31),"",DATE($C$2,1,1)+55)</f>
        <v/>
      </c>
      <c r="BF5" s="7">
        <f>IF(DATE($C$2,1,1)+56&gt;DATE($C$2,12,31),"",DATE($C$2,1,1)+56)</f>
        <v/>
      </c>
      <c r="BG5" s="7">
        <f>IF(DATE($C$2,1,1)+57&gt;DATE($C$2,12,31),"",DATE($C$2,1,1)+57)</f>
        <v/>
      </c>
      <c r="BH5" s="7">
        <f>IF(DATE($C$2,1,1)+58&gt;DATE($C$2,12,31),"",DATE($C$2,1,1)+58)</f>
        <v/>
      </c>
      <c r="BI5" s="7">
        <f>IF(DATE($C$2,1,1)+59&gt;DATE($C$2,12,31),"",DATE($C$2,1,1)+59)</f>
        <v/>
      </c>
      <c r="BJ5" s="7">
        <f>IF(DATE($C$2,1,1)+60&gt;DATE($C$2,12,31),"",DATE($C$2,1,1)+60)</f>
        <v/>
      </c>
      <c r="BK5" s="7">
        <f>IF(DATE($C$2,1,1)+61&gt;DATE($C$2,12,31),"",DATE($C$2,1,1)+61)</f>
        <v/>
      </c>
      <c r="BL5" s="7">
        <f>IF(DATE($C$2,1,1)+62&gt;DATE($C$2,12,31),"",DATE($C$2,1,1)+62)</f>
        <v/>
      </c>
      <c r="BM5" s="7">
        <f>IF(DATE($C$2,1,1)+63&gt;DATE($C$2,12,31),"",DATE($C$2,1,1)+63)</f>
        <v/>
      </c>
      <c r="BN5" s="7">
        <f>IF(DATE($C$2,1,1)+64&gt;DATE($C$2,12,31),"",DATE($C$2,1,1)+64)</f>
        <v/>
      </c>
      <c r="BO5" s="7">
        <f>IF(DATE($C$2,1,1)+65&gt;DATE($C$2,12,31),"",DATE($C$2,1,1)+65)</f>
        <v/>
      </c>
      <c r="BP5" s="7">
        <f>IF(DATE($C$2,1,1)+66&gt;DATE($C$2,12,31),"",DATE($C$2,1,1)+66)</f>
        <v/>
      </c>
      <c r="BQ5" s="7">
        <f>IF(DATE($C$2,1,1)+67&gt;DATE($C$2,12,31),"",DATE($C$2,1,1)+67)</f>
        <v/>
      </c>
      <c r="BR5" s="7">
        <f>IF(DATE($C$2,1,1)+68&gt;DATE($C$2,12,31),"",DATE($C$2,1,1)+68)</f>
        <v/>
      </c>
      <c r="BS5" s="7">
        <f>IF(DATE($C$2,1,1)+69&gt;DATE($C$2,12,31),"",DATE($C$2,1,1)+69)</f>
        <v/>
      </c>
      <c r="BT5" s="7">
        <f>IF(DATE($C$2,1,1)+70&gt;DATE($C$2,12,31),"",DATE($C$2,1,1)+70)</f>
        <v/>
      </c>
      <c r="BU5" s="7">
        <f>IF(DATE($C$2,1,1)+71&gt;DATE($C$2,12,31),"",DATE($C$2,1,1)+71)</f>
        <v/>
      </c>
      <c r="BV5" s="7">
        <f>IF(DATE($C$2,1,1)+72&gt;DATE($C$2,12,31),"",DATE($C$2,1,1)+72)</f>
        <v/>
      </c>
      <c r="BW5" s="7">
        <f>IF(DATE($C$2,1,1)+73&gt;DATE($C$2,12,31),"",DATE($C$2,1,1)+73)</f>
        <v/>
      </c>
      <c r="BX5" s="7">
        <f>IF(DATE($C$2,1,1)+74&gt;DATE($C$2,12,31),"",DATE($C$2,1,1)+74)</f>
        <v/>
      </c>
      <c r="BY5" s="7">
        <f>IF(DATE($C$2,1,1)+75&gt;DATE($C$2,12,31),"",DATE($C$2,1,1)+75)</f>
        <v/>
      </c>
      <c r="BZ5" s="7">
        <f>IF(DATE($C$2,1,1)+76&gt;DATE($C$2,12,31),"",DATE($C$2,1,1)+76)</f>
        <v/>
      </c>
      <c r="CA5" s="7">
        <f>IF(DATE($C$2,1,1)+77&gt;DATE($C$2,12,31),"",DATE($C$2,1,1)+77)</f>
        <v/>
      </c>
      <c r="CB5" s="7">
        <f>IF(DATE($C$2,1,1)+78&gt;DATE($C$2,12,31),"",DATE($C$2,1,1)+78)</f>
        <v/>
      </c>
      <c r="CC5" s="7">
        <f>IF(DATE($C$2,1,1)+79&gt;DATE($C$2,12,31),"",DATE($C$2,1,1)+79)</f>
        <v/>
      </c>
      <c r="CD5" s="7">
        <f>IF(DATE($C$2,1,1)+80&gt;DATE($C$2,12,31),"",DATE($C$2,1,1)+80)</f>
        <v/>
      </c>
      <c r="CE5" s="7">
        <f>IF(DATE($C$2,1,1)+81&gt;DATE($C$2,12,31),"",DATE($C$2,1,1)+81)</f>
        <v/>
      </c>
      <c r="CF5" s="7">
        <f>IF(DATE($C$2,1,1)+82&gt;DATE($C$2,12,31),"",DATE($C$2,1,1)+82)</f>
        <v/>
      </c>
      <c r="CG5" s="7">
        <f>IF(DATE($C$2,1,1)+83&gt;DATE($C$2,12,31),"",DATE($C$2,1,1)+83)</f>
        <v/>
      </c>
      <c r="CH5" s="7">
        <f>IF(DATE($C$2,1,1)+84&gt;DATE($C$2,12,31),"",DATE($C$2,1,1)+84)</f>
        <v/>
      </c>
      <c r="CI5" s="7">
        <f>IF(DATE($C$2,1,1)+85&gt;DATE($C$2,12,31),"",DATE($C$2,1,1)+85)</f>
        <v/>
      </c>
      <c r="CJ5" s="7">
        <f>IF(DATE($C$2,1,1)+86&gt;DATE($C$2,12,31),"",DATE($C$2,1,1)+86)</f>
        <v/>
      </c>
      <c r="CK5" s="7">
        <f>IF(DATE($C$2,1,1)+87&gt;DATE($C$2,12,31),"",DATE($C$2,1,1)+87)</f>
        <v/>
      </c>
      <c r="CL5" s="7">
        <f>IF(DATE($C$2,1,1)+88&gt;DATE($C$2,12,31),"",DATE($C$2,1,1)+88)</f>
        <v/>
      </c>
      <c r="CM5" s="7">
        <f>IF(DATE($C$2,1,1)+89&gt;DATE($C$2,12,31),"",DATE($C$2,1,1)+89)</f>
        <v/>
      </c>
      <c r="CN5" s="7">
        <f>IF(DATE($C$2,1,1)+90&gt;DATE($C$2,12,31),"",DATE($C$2,1,1)+90)</f>
        <v/>
      </c>
      <c r="CO5" s="7">
        <f>IF(DATE($C$2,1,1)+91&gt;DATE($C$2,12,31),"",DATE($C$2,1,1)+91)</f>
        <v/>
      </c>
      <c r="CP5" s="7">
        <f>IF(DATE($C$2,1,1)+92&gt;DATE($C$2,12,31),"",DATE($C$2,1,1)+92)</f>
        <v/>
      </c>
      <c r="CQ5" s="7">
        <f>IF(DATE($C$2,1,1)+93&gt;DATE($C$2,12,31),"",DATE($C$2,1,1)+93)</f>
        <v/>
      </c>
      <c r="CR5" s="7">
        <f>IF(DATE($C$2,1,1)+94&gt;DATE($C$2,12,31),"",DATE($C$2,1,1)+94)</f>
        <v/>
      </c>
      <c r="CS5" s="7">
        <f>IF(DATE($C$2,1,1)+95&gt;DATE($C$2,12,31),"",DATE($C$2,1,1)+95)</f>
        <v/>
      </c>
      <c r="CT5" s="7">
        <f>IF(DATE($C$2,1,1)+96&gt;DATE($C$2,12,31),"",DATE($C$2,1,1)+96)</f>
        <v/>
      </c>
      <c r="CU5" s="7">
        <f>IF(DATE($C$2,1,1)+97&gt;DATE($C$2,12,31),"",DATE($C$2,1,1)+97)</f>
        <v/>
      </c>
      <c r="CV5" s="7">
        <f>IF(DATE($C$2,1,1)+98&gt;DATE($C$2,12,31),"",DATE($C$2,1,1)+98)</f>
        <v/>
      </c>
      <c r="CW5" s="7">
        <f>IF(DATE($C$2,1,1)+99&gt;DATE($C$2,12,31),"",DATE($C$2,1,1)+99)</f>
        <v/>
      </c>
      <c r="CX5" s="7">
        <f>IF(DATE($C$2,1,1)+100&gt;DATE($C$2,12,31),"",DATE($C$2,1,1)+100)</f>
        <v/>
      </c>
      <c r="CY5" s="7">
        <f>IF(DATE($C$2,1,1)+101&gt;DATE($C$2,12,31),"",DATE($C$2,1,1)+101)</f>
        <v/>
      </c>
      <c r="CZ5" s="7">
        <f>IF(DATE($C$2,1,1)+102&gt;DATE($C$2,12,31),"",DATE($C$2,1,1)+102)</f>
        <v/>
      </c>
      <c r="DA5" s="7">
        <f>IF(DATE($C$2,1,1)+103&gt;DATE($C$2,12,31),"",DATE($C$2,1,1)+103)</f>
        <v/>
      </c>
      <c r="DB5" s="7">
        <f>IF(DATE($C$2,1,1)+104&gt;DATE($C$2,12,31),"",DATE($C$2,1,1)+104)</f>
        <v/>
      </c>
      <c r="DC5" s="7">
        <f>IF(DATE($C$2,1,1)+105&gt;DATE($C$2,12,31),"",DATE($C$2,1,1)+105)</f>
        <v/>
      </c>
      <c r="DD5" s="7">
        <f>IF(DATE($C$2,1,1)+106&gt;DATE($C$2,12,31),"",DATE($C$2,1,1)+106)</f>
        <v/>
      </c>
      <c r="DE5" s="7">
        <f>IF(DATE($C$2,1,1)+107&gt;DATE($C$2,12,31),"",DATE($C$2,1,1)+107)</f>
        <v/>
      </c>
      <c r="DF5" s="7">
        <f>IF(DATE($C$2,1,1)+108&gt;DATE($C$2,12,31),"",DATE($C$2,1,1)+108)</f>
        <v/>
      </c>
      <c r="DG5" s="7">
        <f>IF(DATE($C$2,1,1)+109&gt;DATE($C$2,12,31),"",DATE($C$2,1,1)+109)</f>
        <v/>
      </c>
      <c r="DH5" s="7">
        <f>IF(DATE($C$2,1,1)+110&gt;DATE($C$2,12,31),"",DATE($C$2,1,1)+110)</f>
        <v/>
      </c>
      <c r="DI5" s="7">
        <f>IF(DATE($C$2,1,1)+111&gt;DATE($C$2,12,31),"",DATE($C$2,1,1)+111)</f>
        <v/>
      </c>
      <c r="DJ5" s="7">
        <f>IF(DATE($C$2,1,1)+112&gt;DATE($C$2,12,31),"",DATE($C$2,1,1)+112)</f>
        <v/>
      </c>
      <c r="DK5" s="7">
        <f>IF(DATE($C$2,1,1)+113&gt;DATE($C$2,12,31),"",DATE($C$2,1,1)+113)</f>
        <v/>
      </c>
      <c r="DL5" s="7">
        <f>IF(DATE($C$2,1,1)+114&gt;DATE($C$2,12,31),"",DATE($C$2,1,1)+114)</f>
        <v/>
      </c>
      <c r="DM5" s="7">
        <f>IF(DATE($C$2,1,1)+115&gt;DATE($C$2,12,31),"",DATE($C$2,1,1)+115)</f>
        <v/>
      </c>
      <c r="DN5" s="7">
        <f>IF(DATE($C$2,1,1)+116&gt;DATE($C$2,12,31),"",DATE($C$2,1,1)+116)</f>
        <v/>
      </c>
      <c r="DO5" s="7">
        <f>IF(DATE($C$2,1,1)+117&gt;DATE($C$2,12,31),"",DATE($C$2,1,1)+117)</f>
        <v/>
      </c>
      <c r="DP5" s="7">
        <f>IF(DATE($C$2,1,1)+118&gt;DATE($C$2,12,31),"",DATE($C$2,1,1)+118)</f>
        <v/>
      </c>
      <c r="DQ5" s="7">
        <f>IF(DATE($C$2,1,1)+119&gt;DATE($C$2,12,31),"",DATE($C$2,1,1)+119)</f>
        <v/>
      </c>
      <c r="DR5" s="7">
        <f>IF(DATE($C$2,1,1)+120&gt;DATE($C$2,12,31),"",DATE($C$2,1,1)+120)</f>
        <v/>
      </c>
      <c r="DS5" s="7">
        <f>IF(DATE($C$2,1,1)+121&gt;DATE($C$2,12,31),"",DATE($C$2,1,1)+121)</f>
        <v/>
      </c>
      <c r="DT5" s="7">
        <f>IF(DATE($C$2,1,1)+122&gt;DATE($C$2,12,31),"",DATE($C$2,1,1)+122)</f>
        <v/>
      </c>
      <c r="DU5" s="7">
        <f>IF(DATE($C$2,1,1)+123&gt;DATE($C$2,12,31),"",DATE($C$2,1,1)+123)</f>
        <v/>
      </c>
      <c r="DV5" s="7">
        <f>IF(DATE($C$2,1,1)+124&gt;DATE($C$2,12,31),"",DATE($C$2,1,1)+124)</f>
        <v/>
      </c>
      <c r="DW5" s="7">
        <f>IF(DATE($C$2,1,1)+125&gt;DATE($C$2,12,31),"",DATE($C$2,1,1)+125)</f>
        <v/>
      </c>
      <c r="DX5" s="7">
        <f>IF(DATE($C$2,1,1)+126&gt;DATE($C$2,12,31),"",DATE($C$2,1,1)+126)</f>
        <v/>
      </c>
      <c r="DY5" s="7">
        <f>IF(DATE($C$2,1,1)+127&gt;DATE($C$2,12,31),"",DATE($C$2,1,1)+127)</f>
        <v/>
      </c>
      <c r="DZ5" s="7">
        <f>IF(DATE($C$2,1,1)+128&gt;DATE($C$2,12,31),"",DATE($C$2,1,1)+128)</f>
        <v/>
      </c>
      <c r="EA5" s="7">
        <f>IF(DATE($C$2,1,1)+129&gt;DATE($C$2,12,31),"",DATE($C$2,1,1)+129)</f>
        <v/>
      </c>
      <c r="EB5" s="7">
        <f>IF(DATE($C$2,1,1)+130&gt;DATE($C$2,12,31),"",DATE($C$2,1,1)+130)</f>
        <v/>
      </c>
      <c r="EC5" s="7">
        <f>IF(DATE($C$2,1,1)+131&gt;DATE($C$2,12,31),"",DATE($C$2,1,1)+131)</f>
        <v/>
      </c>
      <c r="ED5" s="7">
        <f>IF(DATE($C$2,1,1)+132&gt;DATE($C$2,12,31),"",DATE($C$2,1,1)+132)</f>
        <v/>
      </c>
      <c r="EE5" s="7">
        <f>IF(DATE($C$2,1,1)+133&gt;DATE($C$2,12,31),"",DATE($C$2,1,1)+133)</f>
        <v/>
      </c>
      <c r="EF5" s="7">
        <f>IF(DATE($C$2,1,1)+134&gt;DATE($C$2,12,31),"",DATE($C$2,1,1)+134)</f>
        <v/>
      </c>
      <c r="EG5" s="7">
        <f>IF(DATE($C$2,1,1)+135&gt;DATE($C$2,12,31),"",DATE($C$2,1,1)+135)</f>
        <v/>
      </c>
      <c r="EH5" s="7">
        <f>IF(DATE($C$2,1,1)+136&gt;DATE($C$2,12,31),"",DATE($C$2,1,1)+136)</f>
        <v/>
      </c>
      <c r="EI5" s="7">
        <f>IF(DATE($C$2,1,1)+137&gt;DATE($C$2,12,31),"",DATE($C$2,1,1)+137)</f>
        <v/>
      </c>
      <c r="EJ5" s="7">
        <f>IF(DATE($C$2,1,1)+138&gt;DATE($C$2,12,31),"",DATE($C$2,1,1)+138)</f>
        <v/>
      </c>
      <c r="EK5" s="7">
        <f>IF(DATE($C$2,1,1)+139&gt;DATE($C$2,12,31),"",DATE($C$2,1,1)+139)</f>
        <v/>
      </c>
      <c r="EL5" s="7">
        <f>IF(DATE($C$2,1,1)+140&gt;DATE($C$2,12,31),"",DATE($C$2,1,1)+140)</f>
        <v/>
      </c>
      <c r="EM5" s="7">
        <f>IF(DATE($C$2,1,1)+141&gt;DATE($C$2,12,31),"",DATE($C$2,1,1)+141)</f>
        <v/>
      </c>
      <c r="EN5" s="7">
        <f>IF(DATE($C$2,1,1)+142&gt;DATE($C$2,12,31),"",DATE($C$2,1,1)+142)</f>
        <v/>
      </c>
      <c r="EO5" s="7">
        <f>IF(DATE($C$2,1,1)+143&gt;DATE($C$2,12,31),"",DATE($C$2,1,1)+143)</f>
        <v/>
      </c>
      <c r="EP5" s="7">
        <f>IF(DATE($C$2,1,1)+144&gt;DATE($C$2,12,31),"",DATE($C$2,1,1)+144)</f>
        <v/>
      </c>
      <c r="EQ5" s="7">
        <f>IF(DATE($C$2,1,1)+145&gt;DATE($C$2,12,31),"",DATE($C$2,1,1)+145)</f>
        <v/>
      </c>
      <c r="ER5" s="7">
        <f>IF(DATE($C$2,1,1)+146&gt;DATE($C$2,12,31),"",DATE($C$2,1,1)+146)</f>
        <v/>
      </c>
      <c r="ES5" s="7">
        <f>IF(DATE($C$2,1,1)+147&gt;DATE($C$2,12,31),"",DATE($C$2,1,1)+147)</f>
        <v/>
      </c>
      <c r="ET5" s="7">
        <f>IF(DATE($C$2,1,1)+148&gt;DATE($C$2,12,31),"",DATE($C$2,1,1)+148)</f>
        <v/>
      </c>
      <c r="EU5" s="7">
        <f>IF(DATE($C$2,1,1)+149&gt;DATE($C$2,12,31),"",DATE($C$2,1,1)+149)</f>
        <v/>
      </c>
      <c r="EV5" s="7">
        <f>IF(DATE($C$2,1,1)+150&gt;DATE($C$2,12,31),"",DATE($C$2,1,1)+150)</f>
        <v/>
      </c>
      <c r="EW5" s="7">
        <f>IF(DATE($C$2,1,1)+151&gt;DATE($C$2,12,31),"",DATE($C$2,1,1)+151)</f>
        <v/>
      </c>
      <c r="EX5" s="7">
        <f>IF(DATE($C$2,1,1)+152&gt;DATE($C$2,12,31),"",DATE($C$2,1,1)+152)</f>
        <v/>
      </c>
      <c r="EY5" s="7">
        <f>IF(DATE($C$2,1,1)+153&gt;DATE($C$2,12,31),"",DATE($C$2,1,1)+153)</f>
        <v/>
      </c>
      <c r="EZ5" s="7">
        <f>IF(DATE($C$2,1,1)+154&gt;DATE($C$2,12,31),"",DATE($C$2,1,1)+154)</f>
        <v/>
      </c>
      <c r="FA5" s="7">
        <f>IF(DATE($C$2,1,1)+155&gt;DATE($C$2,12,31),"",DATE($C$2,1,1)+155)</f>
        <v/>
      </c>
      <c r="FB5" s="7">
        <f>IF(DATE($C$2,1,1)+156&gt;DATE($C$2,12,31),"",DATE($C$2,1,1)+156)</f>
        <v/>
      </c>
      <c r="FC5" s="7">
        <f>IF(DATE($C$2,1,1)+157&gt;DATE($C$2,12,31),"",DATE($C$2,1,1)+157)</f>
        <v/>
      </c>
      <c r="FD5" s="7">
        <f>IF(DATE($C$2,1,1)+158&gt;DATE($C$2,12,31),"",DATE($C$2,1,1)+158)</f>
        <v/>
      </c>
      <c r="FE5" s="7">
        <f>IF(DATE($C$2,1,1)+159&gt;DATE($C$2,12,31),"",DATE($C$2,1,1)+159)</f>
        <v/>
      </c>
      <c r="FF5" s="7">
        <f>IF(DATE($C$2,1,1)+160&gt;DATE($C$2,12,31),"",DATE($C$2,1,1)+160)</f>
        <v/>
      </c>
      <c r="FG5" s="7">
        <f>IF(DATE($C$2,1,1)+161&gt;DATE($C$2,12,31),"",DATE($C$2,1,1)+161)</f>
        <v/>
      </c>
      <c r="FH5" s="7">
        <f>IF(DATE($C$2,1,1)+162&gt;DATE($C$2,12,31),"",DATE($C$2,1,1)+162)</f>
        <v/>
      </c>
      <c r="FI5" s="7">
        <f>IF(DATE($C$2,1,1)+163&gt;DATE($C$2,12,31),"",DATE($C$2,1,1)+163)</f>
        <v/>
      </c>
      <c r="FJ5" s="7">
        <f>IF(DATE($C$2,1,1)+164&gt;DATE($C$2,12,31),"",DATE($C$2,1,1)+164)</f>
        <v/>
      </c>
      <c r="FK5" s="7">
        <f>IF(DATE($C$2,1,1)+165&gt;DATE($C$2,12,31),"",DATE($C$2,1,1)+165)</f>
        <v/>
      </c>
      <c r="FL5" s="7">
        <f>IF(DATE($C$2,1,1)+166&gt;DATE($C$2,12,31),"",DATE($C$2,1,1)+166)</f>
        <v/>
      </c>
      <c r="FM5" s="7">
        <f>IF(DATE($C$2,1,1)+167&gt;DATE($C$2,12,31),"",DATE($C$2,1,1)+167)</f>
        <v/>
      </c>
      <c r="FN5" s="7">
        <f>IF(DATE($C$2,1,1)+168&gt;DATE($C$2,12,31),"",DATE($C$2,1,1)+168)</f>
        <v/>
      </c>
      <c r="FO5" s="7">
        <f>IF(DATE($C$2,1,1)+169&gt;DATE($C$2,12,31),"",DATE($C$2,1,1)+169)</f>
        <v/>
      </c>
      <c r="FP5" s="7">
        <f>IF(DATE($C$2,1,1)+170&gt;DATE($C$2,12,31),"",DATE($C$2,1,1)+170)</f>
        <v/>
      </c>
      <c r="FQ5" s="7">
        <f>IF(DATE($C$2,1,1)+171&gt;DATE($C$2,12,31),"",DATE($C$2,1,1)+171)</f>
        <v/>
      </c>
      <c r="FR5" s="7">
        <f>IF(DATE($C$2,1,1)+172&gt;DATE($C$2,12,31),"",DATE($C$2,1,1)+172)</f>
        <v/>
      </c>
      <c r="FS5" s="7">
        <f>IF(DATE($C$2,1,1)+173&gt;DATE($C$2,12,31),"",DATE($C$2,1,1)+173)</f>
        <v/>
      </c>
      <c r="FT5" s="7">
        <f>IF(DATE($C$2,1,1)+174&gt;DATE($C$2,12,31),"",DATE($C$2,1,1)+174)</f>
        <v/>
      </c>
      <c r="FU5" s="7">
        <f>IF(DATE($C$2,1,1)+175&gt;DATE($C$2,12,31),"",DATE($C$2,1,1)+175)</f>
        <v/>
      </c>
      <c r="FV5" s="7">
        <f>IF(DATE($C$2,1,1)+176&gt;DATE($C$2,12,31),"",DATE($C$2,1,1)+176)</f>
        <v/>
      </c>
      <c r="FW5" s="7">
        <f>IF(DATE($C$2,1,1)+177&gt;DATE($C$2,12,31),"",DATE($C$2,1,1)+177)</f>
        <v/>
      </c>
      <c r="FX5" s="7">
        <f>IF(DATE($C$2,1,1)+178&gt;DATE($C$2,12,31),"",DATE($C$2,1,1)+178)</f>
        <v/>
      </c>
      <c r="FY5" s="7">
        <f>IF(DATE($C$2,1,1)+179&gt;DATE($C$2,12,31),"",DATE($C$2,1,1)+179)</f>
        <v/>
      </c>
      <c r="FZ5" s="7">
        <f>IF(DATE($C$2,1,1)+180&gt;DATE($C$2,12,31),"",DATE($C$2,1,1)+180)</f>
        <v/>
      </c>
      <c r="GA5" s="7">
        <f>IF(DATE($C$2,1,1)+181&gt;DATE($C$2,12,31),"",DATE($C$2,1,1)+181)</f>
        <v/>
      </c>
      <c r="GB5" s="7">
        <f>IF(DATE($C$2,1,1)+182&gt;DATE($C$2,12,31),"",DATE($C$2,1,1)+182)</f>
        <v/>
      </c>
      <c r="GC5" s="7">
        <f>IF(DATE($C$2,1,1)+183&gt;DATE($C$2,12,31),"",DATE($C$2,1,1)+183)</f>
        <v/>
      </c>
      <c r="GD5" s="7">
        <f>IF(DATE($C$2,1,1)+184&gt;DATE($C$2,12,31),"",DATE($C$2,1,1)+184)</f>
        <v/>
      </c>
      <c r="GE5" s="7">
        <f>IF(DATE($C$2,1,1)+185&gt;DATE($C$2,12,31),"",DATE($C$2,1,1)+185)</f>
        <v/>
      </c>
      <c r="GF5" s="7">
        <f>IF(DATE($C$2,1,1)+186&gt;DATE($C$2,12,31),"",DATE($C$2,1,1)+186)</f>
        <v/>
      </c>
      <c r="GG5" s="7">
        <f>IF(DATE($C$2,1,1)+187&gt;DATE($C$2,12,31),"",DATE($C$2,1,1)+187)</f>
        <v/>
      </c>
      <c r="GH5" s="7">
        <f>IF(DATE($C$2,1,1)+188&gt;DATE($C$2,12,31),"",DATE($C$2,1,1)+188)</f>
        <v/>
      </c>
      <c r="GI5" s="7">
        <f>IF(DATE($C$2,1,1)+189&gt;DATE($C$2,12,31),"",DATE($C$2,1,1)+189)</f>
        <v/>
      </c>
      <c r="GJ5" s="7">
        <f>IF(DATE($C$2,1,1)+190&gt;DATE($C$2,12,31),"",DATE($C$2,1,1)+190)</f>
        <v/>
      </c>
      <c r="GK5" s="7">
        <f>IF(DATE($C$2,1,1)+191&gt;DATE($C$2,12,31),"",DATE($C$2,1,1)+191)</f>
        <v/>
      </c>
      <c r="GL5" s="7">
        <f>IF(DATE($C$2,1,1)+192&gt;DATE($C$2,12,31),"",DATE($C$2,1,1)+192)</f>
        <v/>
      </c>
      <c r="GM5" s="7">
        <f>IF(DATE($C$2,1,1)+193&gt;DATE($C$2,12,31),"",DATE($C$2,1,1)+193)</f>
        <v/>
      </c>
      <c r="GN5" s="7">
        <f>IF(DATE($C$2,1,1)+194&gt;DATE($C$2,12,31),"",DATE($C$2,1,1)+194)</f>
        <v/>
      </c>
      <c r="GO5" s="7">
        <f>IF(DATE($C$2,1,1)+195&gt;DATE($C$2,12,31),"",DATE($C$2,1,1)+195)</f>
        <v/>
      </c>
      <c r="GP5" s="7">
        <f>IF(DATE($C$2,1,1)+196&gt;DATE($C$2,12,31),"",DATE($C$2,1,1)+196)</f>
        <v/>
      </c>
      <c r="GQ5" s="7">
        <f>IF(DATE($C$2,1,1)+197&gt;DATE($C$2,12,31),"",DATE($C$2,1,1)+197)</f>
        <v/>
      </c>
      <c r="GR5" s="7">
        <f>IF(DATE($C$2,1,1)+198&gt;DATE($C$2,12,31),"",DATE($C$2,1,1)+198)</f>
        <v/>
      </c>
      <c r="GS5" s="7">
        <f>IF(DATE($C$2,1,1)+199&gt;DATE($C$2,12,31),"",DATE($C$2,1,1)+199)</f>
        <v/>
      </c>
      <c r="GT5" s="7">
        <f>IF(DATE($C$2,1,1)+200&gt;DATE($C$2,12,31),"",DATE($C$2,1,1)+200)</f>
        <v/>
      </c>
      <c r="GU5" s="7">
        <f>IF(DATE($C$2,1,1)+201&gt;DATE($C$2,12,31),"",DATE($C$2,1,1)+201)</f>
        <v/>
      </c>
      <c r="GV5" s="7">
        <f>IF(DATE($C$2,1,1)+202&gt;DATE($C$2,12,31),"",DATE($C$2,1,1)+202)</f>
        <v/>
      </c>
      <c r="GW5" s="7">
        <f>IF(DATE($C$2,1,1)+203&gt;DATE($C$2,12,31),"",DATE($C$2,1,1)+203)</f>
        <v/>
      </c>
      <c r="GX5" s="7">
        <f>IF(DATE($C$2,1,1)+204&gt;DATE($C$2,12,31),"",DATE($C$2,1,1)+204)</f>
        <v/>
      </c>
      <c r="GY5" s="7">
        <f>IF(DATE($C$2,1,1)+205&gt;DATE($C$2,12,31),"",DATE($C$2,1,1)+205)</f>
        <v/>
      </c>
      <c r="GZ5" s="7">
        <f>IF(DATE($C$2,1,1)+206&gt;DATE($C$2,12,31),"",DATE($C$2,1,1)+206)</f>
        <v/>
      </c>
      <c r="HA5" s="7">
        <f>IF(DATE($C$2,1,1)+207&gt;DATE($C$2,12,31),"",DATE($C$2,1,1)+207)</f>
        <v/>
      </c>
      <c r="HB5" s="7">
        <f>IF(DATE($C$2,1,1)+208&gt;DATE($C$2,12,31),"",DATE($C$2,1,1)+208)</f>
        <v/>
      </c>
      <c r="HC5" s="7">
        <f>IF(DATE($C$2,1,1)+209&gt;DATE($C$2,12,31),"",DATE($C$2,1,1)+209)</f>
        <v/>
      </c>
      <c r="HD5" s="7">
        <f>IF(DATE($C$2,1,1)+210&gt;DATE($C$2,12,31),"",DATE($C$2,1,1)+210)</f>
        <v/>
      </c>
      <c r="HE5" s="7">
        <f>IF(DATE($C$2,1,1)+211&gt;DATE($C$2,12,31),"",DATE($C$2,1,1)+211)</f>
        <v/>
      </c>
      <c r="HF5" s="7">
        <f>IF(DATE($C$2,1,1)+212&gt;DATE($C$2,12,31),"",DATE($C$2,1,1)+212)</f>
        <v/>
      </c>
      <c r="HG5" s="7">
        <f>IF(DATE($C$2,1,1)+213&gt;DATE($C$2,12,31),"",DATE($C$2,1,1)+213)</f>
        <v/>
      </c>
      <c r="HH5" s="7">
        <f>IF(DATE($C$2,1,1)+214&gt;DATE($C$2,12,31),"",DATE($C$2,1,1)+214)</f>
        <v/>
      </c>
      <c r="HI5" s="7">
        <f>IF(DATE($C$2,1,1)+215&gt;DATE($C$2,12,31),"",DATE($C$2,1,1)+215)</f>
        <v/>
      </c>
      <c r="HJ5" s="7">
        <f>IF(DATE($C$2,1,1)+216&gt;DATE($C$2,12,31),"",DATE($C$2,1,1)+216)</f>
        <v/>
      </c>
      <c r="HK5" s="7">
        <f>IF(DATE($C$2,1,1)+217&gt;DATE($C$2,12,31),"",DATE($C$2,1,1)+217)</f>
        <v/>
      </c>
      <c r="HL5" s="7">
        <f>IF(DATE($C$2,1,1)+218&gt;DATE($C$2,12,31),"",DATE($C$2,1,1)+218)</f>
        <v/>
      </c>
      <c r="HM5" s="7">
        <f>IF(DATE($C$2,1,1)+219&gt;DATE($C$2,12,31),"",DATE($C$2,1,1)+219)</f>
        <v/>
      </c>
      <c r="HN5" s="7">
        <f>IF(DATE($C$2,1,1)+220&gt;DATE($C$2,12,31),"",DATE($C$2,1,1)+220)</f>
        <v/>
      </c>
      <c r="HO5" s="7">
        <f>IF(DATE($C$2,1,1)+221&gt;DATE($C$2,12,31),"",DATE($C$2,1,1)+221)</f>
        <v/>
      </c>
      <c r="HP5" s="7">
        <f>IF(DATE($C$2,1,1)+222&gt;DATE($C$2,12,31),"",DATE($C$2,1,1)+222)</f>
        <v/>
      </c>
      <c r="HQ5" s="7">
        <f>IF(DATE($C$2,1,1)+223&gt;DATE($C$2,12,31),"",DATE($C$2,1,1)+223)</f>
        <v/>
      </c>
      <c r="HR5" s="7">
        <f>IF(DATE($C$2,1,1)+224&gt;DATE($C$2,12,31),"",DATE($C$2,1,1)+224)</f>
        <v/>
      </c>
      <c r="HS5" s="7">
        <f>IF(DATE($C$2,1,1)+225&gt;DATE($C$2,12,31),"",DATE($C$2,1,1)+225)</f>
        <v/>
      </c>
      <c r="HT5" s="7">
        <f>IF(DATE($C$2,1,1)+226&gt;DATE($C$2,12,31),"",DATE($C$2,1,1)+226)</f>
        <v/>
      </c>
      <c r="HU5" s="7">
        <f>IF(DATE($C$2,1,1)+227&gt;DATE($C$2,12,31),"",DATE($C$2,1,1)+227)</f>
        <v/>
      </c>
      <c r="HV5" s="7">
        <f>IF(DATE($C$2,1,1)+228&gt;DATE($C$2,12,31),"",DATE($C$2,1,1)+228)</f>
        <v/>
      </c>
      <c r="HW5" s="7">
        <f>IF(DATE($C$2,1,1)+229&gt;DATE($C$2,12,31),"",DATE($C$2,1,1)+229)</f>
        <v/>
      </c>
      <c r="HX5" s="7">
        <f>IF(DATE($C$2,1,1)+230&gt;DATE($C$2,12,31),"",DATE($C$2,1,1)+230)</f>
        <v/>
      </c>
      <c r="HY5" s="7">
        <f>IF(DATE($C$2,1,1)+231&gt;DATE($C$2,12,31),"",DATE($C$2,1,1)+231)</f>
        <v/>
      </c>
      <c r="HZ5" s="7">
        <f>IF(DATE($C$2,1,1)+232&gt;DATE($C$2,12,31),"",DATE($C$2,1,1)+232)</f>
        <v/>
      </c>
      <c r="IA5" s="7">
        <f>IF(DATE($C$2,1,1)+233&gt;DATE($C$2,12,31),"",DATE($C$2,1,1)+233)</f>
        <v/>
      </c>
      <c r="IB5" s="7">
        <f>IF(DATE($C$2,1,1)+234&gt;DATE($C$2,12,31),"",DATE($C$2,1,1)+234)</f>
        <v/>
      </c>
      <c r="IC5" s="7">
        <f>IF(DATE($C$2,1,1)+235&gt;DATE($C$2,12,31),"",DATE($C$2,1,1)+235)</f>
        <v/>
      </c>
      <c r="ID5" s="7">
        <f>IF(DATE($C$2,1,1)+236&gt;DATE($C$2,12,31),"",DATE($C$2,1,1)+236)</f>
        <v/>
      </c>
      <c r="IE5" s="7">
        <f>IF(DATE($C$2,1,1)+237&gt;DATE($C$2,12,31),"",DATE($C$2,1,1)+237)</f>
        <v/>
      </c>
      <c r="IF5" s="7">
        <f>IF(DATE($C$2,1,1)+238&gt;DATE($C$2,12,31),"",DATE($C$2,1,1)+238)</f>
        <v/>
      </c>
      <c r="IG5" s="7">
        <f>IF(DATE($C$2,1,1)+239&gt;DATE($C$2,12,31),"",DATE($C$2,1,1)+239)</f>
        <v/>
      </c>
      <c r="IH5" s="7">
        <f>IF(DATE($C$2,1,1)+240&gt;DATE($C$2,12,31),"",DATE($C$2,1,1)+240)</f>
        <v/>
      </c>
      <c r="II5" s="7">
        <f>IF(DATE($C$2,1,1)+241&gt;DATE($C$2,12,31),"",DATE($C$2,1,1)+241)</f>
        <v/>
      </c>
      <c r="IJ5" s="7">
        <f>IF(DATE($C$2,1,1)+242&gt;DATE($C$2,12,31),"",DATE($C$2,1,1)+242)</f>
        <v/>
      </c>
      <c r="IK5" s="7">
        <f>IF(DATE($C$2,1,1)+243&gt;DATE($C$2,12,31),"",DATE($C$2,1,1)+243)</f>
        <v/>
      </c>
      <c r="IL5" s="7">
        <f>IF(DATE($C$2,1,1)+244&gt;DATE($C$2,12,31),"",DATE($C$2,1,1)+244)</f>
        <v/>
      </c>
      <c r="IM5" s="7">
        <f>IF(DATE($C$2,1,1)+245&gt;DATE($C$2,12,31),"",DATE($C$2,1,1)+245)</f>
        <v/>
      </c>
      <c r="IN5" s="7">
        <f>IF(DATE($C$2,1,1)+246&gt;DATE($C$2,12,31),"",DATE($C$2,1,1)+246)</f>
        <v/>
      </c>
      <c r="IO5" s="7">
        <f>IF(DATE($C$2,1,1)+247&gt;DATE($C$2,12,31),"",DATE($C$2,1,1)+247)</f>
        <v/>
      </c>
      <c r="IP5" s="7">
        <f>IF(DATE($C$2,1,1)+248&gt;DATE($C$2,12,31),"",DATE($C$2,1,1)+248)</f>
        <v/>
      </c>
      <c r="IQ5" s="7">
        <f>IF(DATE($C$2,1,1)+249&gt;DATE($C$2,12,31),"",DATE($C$2,1,1)+249)</f>
        <v/>
      </c>
      <c r="IR5" s="7">
        <f>IF(DATE($C$2,1,1)+250&gt;DATE($C$2,12,31),"",DATE($C$2,1,1)+250)</f>
        <v/>
      </c>
      <c r="IS5" s="7">
        <f>IF(DATE($C$2,1,1)+251&gt;DATE($C$2,12,31),"",DATE($C$2,1,1)+251)</f>
        <v/>
      </c>
      <c r="IT5" s="7">
        <f>IF(DATE($C$2,1,1)+252&gt;DATE($C$2,12,31),"",DATE($C$2,1,1)+252)</f>
        <v/>
      </c>
      <c r="IU5" s="7">
        <f>IF(DATE($C$2,1,1)+253&gt;DATE($C$2,12,31),"",DATE($C$2,1,1)+253)</f>
        <v/>
      </c>
      <c r="IV5" s="7">
        <f>IF(DATE($C$2,1,1)+254&gt;DATE($C$2,12,31),"",DATE($C$2,1,1)+254)</f>
        <v/>
      </c>
      <c r="IW5" s="7">
        <f>IF(DATE($C$2,1,1)+255&gt;DATE($C$2,12,31),"",DATE($C$2,1,1)+255)</f>
        <v/>
      </c>
      <c r="IX5" s="7">
        <f>IF(DATE($C$2,1,1)+256&gt;DATE($C$2,12,31),"",DATE($C$2,1,1)+256)</f>
        <v/>
      </c>
      <c r="IY5" s="7">
        <f>IF(DATE($C$2,1,1)+257&gt;DATE($C$2,12,31),"",DATE($C$2,1,1)+257)</f>
        <v/>
      </c>
      <c r="IZ5" s="7">
        <f>IF(DATE($C$2,1,1)+258&gt;DATE($C$2,12,31),"",DATE($C$2,1,1)+258)</f>
        <v/>
      </c>
      <c r="JA5" s="7">
        <f>IF(DATE($C$2,1,1)+259&gt;DATE($C$2,12,31),"",DATE($C$2,1,1)+259)</f>
        <v/>
      </c>
      <c r="JB5" s="7">
        <f>IF(DATE($C$2,1,1)+260&gt;DATE($C$2,12,31),"",DATE($C$2,1,1)+260)</f>
        <v/>
      </c>
      <c r="JC5" s="7">
        <f>IF(DATE($C$2,1,1)+261&gt;DATE($C$2,12,31),"",DATE($C$2,1,1)+261)</f>
        <v/>
      </c>
      <c r="JD5" s="7">
        <f>IF(DATE($C$2,1,1)+262&gt;DATE($C$2,12,31),"",DATE($C$2,1,1)+262)</f>
        <v/>
      </c>
      <c r="JE5" s="7">
        <f>IF(DATE($C$2,1,1)+263&gt;DATE($C$2,12,31),"",DATE($C$2,1,1)+263)</f>
        <v/>
      </c>
      <c r="JF5" s="7">
        <f>IF(DATE($C$2,1,1)+264&gt;DATE($C$2,12,31),"",DATE($C$2,1,1)+264)</f>
        <v/>
      </c>
      <c r="JG5" s="7">
        <f>IF(DATE($C$2,1,1)+265&gt;DATE($C$2,12,31),"",DATE($C$2,1,1)+265)</f>
        <v/>
      </c>
      <c r="JH5" s="7">
        <f>IF(DATE($C$2,1,1)+266&gt;DATE($C$2,12,31),"",DATE($C$2,1,1)+266)</f>
        <v/>
      </c>
      <c r="JI5" s="7">
        <f>IF(DATE($C$2,1,1)+267&gt;DATE($C$2,12,31),"",DATE($C$2,1,1)+267)</f>
        <v/>
      </c>
      <c r="JJ5" s="7">
        <f>IF(DATE($C$2,1,1)+268&gt;DATE($C$2,12,31),"",DATE($C$2,1,1)+268)</f>
        <v/>
      </c>
      <c r="JK5" s="7">
        <f>IF(DATE($C$2,1,1)+269&gt;DATE($C$2,12,31),"",DATE($C$2,1,1)+269)</f>
        <v/>
      </c>
      <c r="JL5" s="7">
        <f>IF(DATE($C$2,1,1)+270&gt;DATE($C$2,12,31),"",DATE($C$2,1,1)+270)</f>
        <v/>
      </c>
      <c r="JM5" s="7">
        <f>IF(DATE($C$2,1,1)+271&gt;DATE($C$2,12,31),"",DATE($C$2,1,1)+271)</f>
        <v/>
      </c>
      <c r="JN5" s="7">
        <f>IF(DATE($C$2,1,1)+272&gt;DATE($C$2,12,31),"",DATE($C$2,1,1)+272)</f>
        <v/>
      </c>
      <c r="JO5" s="7">
        <f>IF(DATE($C$2,1,1)+273&gt;DATE($C$2,12,31),"",DATE($C$2,1,1)+273)</f>
        <v/>
      </c>
      <c r="JP5" s="7">
        <f>IF(DATE($C$2,1,1)+274&gt;DATE($C$2,12,31),"",DATE($C$2,1,1)+274)</f>
        <v/>
      </c>
      <c r="JQ5" s="7">
        <f>IF(DATE($C$2,1,1)+275&gt;DATE($C$2,12,31),"",DATE($C$2,1,1)+275)</f>
        <v/>
      </c>
      <c r="JR5" s="7">
        <f>IF(DATE($C$2,1,1)+276&gt;DATE($C$2,12,31),"",DATE($C$2,1,1)+276)</f>
        <v/>
      </c>
      <c r="JS5" s="7">
        <f>IF(DATE($C$2,1,1)+277&gt;DATE($C$2,12,31),"",DATE($C$2,1,1)+277)</f>
        <v/>
      </c>
      <c r="JT5" s="7">
        <f>IF(DATE($C$2,1,1)+278&gt;DATE($C$2,12,31),"",DATE($C$2,1,1)+278)</f>
        <v/>
      </c>
      <c r="JU5" s="7">
        <f>IF(DATE($C$2,1,1)+279&gt;DATE($C$2,12,31),"",DATE($C$2,1,1)+279)</f>
        <v/>
      </c>
      <c r="JV5" s="7">
        <f>IF(DATE($C$2,1,1)+280&gt;DATE($C$2,12,31),"",DATE($C$2,1,1)+280)</f>
        <v/>
      </c>
      <c r="JW5" s="7">
        <f>IF(DATE($C$2,1,1)+281&gt;DATE($C$2,12,31),"",DATE($C$2,1,1)+281)</f>
        <v/>
      </c>
      <c r="JX5" s="7">
        <f>IF(DATE($C$2,1,1)+282&gt;DATE($C$2,12,31),"",DATE($C$2,1,1)+282)</f>
        <v/>
      </c>
      <c r="JY5" s="7">
        <f>IF(DATE($C$2,1,1)+283&gt;DATE($C$2,12,31),"",DATE($C$2,1,1)+283)</f>
        <v/>
      </c>
      <c r="JZ5" s="7">
        <f>IF(DATE($C$2,1,1)+284&gt;DATE($C$2,12,31),"",DATE($C$2,1,1)+284)</f>
        <v/>
      </c>
      <c r="KA5" s="7">
        <f>IF(DATE($C$2,1,1)+285&gt;DATE($C$2,12,31),"",DATE($C$2,1,1)+285)</f>
        <v/>
      </c>
      <c r="KB5" s="7">
        <f>IF(DATE($C$2,1,1)+286&gt;DATE($C$2,12,31),"",DATE($C$2,1,1)+286)</f>
        <v/>
      </c>
      <c r="KC5" s="7">
        <f>IF(DATE($C$2,1,1)+287&gt;DATE($C$2,12,31),"",DATE($C$2,1,1)+287)</f>
        <v/>
      </c>
      <c r="KD5" s="7">
        <f>IF(DATE($C$2,1,1)+288&gt;DATE($C$2,12,31),"",DATE($C$2,1,1)+288)</f>
        <v/>
      </c>
      <c r="KE5" s="7">
        <f>IF(DATE($C$2,1,1)+289&gt;DATE($C$2,12,31),"",DATE($C$2,1,1)+289)</f>
        <v/>
      </c>
      <c r="KF5" s="7">
        <f>IF(DATE($C$2,1,1)+290&gt;DATE($C$2,12,31),"",DATE($C$2,1,1)+290)</f>
        <v/>
      </c>
      <c r="KG5" s="7">
        <f>IF(DATE($C$2,1,1)+291&gt;DATE($C$2,12,31),"",DATE($C$2,1,1)+291)</f>
        <v/>
      </c>
      <c r="KH5" s="7">
        <f>IF(DATE($C$2,1,1)+292&gt;DATE($C$2,12,31),"",DATE($C$2,1,1)+292)</f>
        <v/>
      </c>
      <c r="KI5" s="7">
        <f>IF(DATE($C$2,1,1)+293&gt;DATE($C$2,12,31),"",DATE($C$2,1,1)+293)</f>
        <v/>
      </c>
      <c r="KJ5" s="7">
        <f>IF(DATE($C$2,1,1)+294&gt;DATE($C$2,12,31),"",DATE($C$2,1,1)+294)</f>
        <v/>
      </c>
      <c r="KK5" s="7">
        <f>IF(DATE($C$2,1,1)+295&gt;DATE($C$2,12,31),"",DATE($C$2,1,1)+295)</f>
        <v/>
      </c>
      <c r="KL5" s="7">
        <f>IF(DATE($C$2,1,1)+296&gt;DATE($C$2,12,31),"",DATE($C$2,1,1)+296)</f>
        <v/>
      </c>
      <c r="KM5" s="7">
        <f>IF(DATE($C$2,1,1)+297&gt;DATE($C$2,12,31),"",DATE($C$2,1,1)+297)</f>
        <v/>
      </c>
      <c r="KN5" s="7">
        <f>IF(DATE($C$2,1,1)+298&gt;DATE($C$2,12,31),"",DATE($C$2,1,1)+298)</f>
        <v/>
      </c>
      <c r="KO5" s="7">
        <f>IF(DATE($C$2,1,1)+299&gt;DATE($C$2,12,31),"",DATE($C$2,1,1)+299)</f>
        <v/>
      </c>
      <c r="KP5" s="7">
        <f>IF(DATE($C$2,1,1)+300&gt;DATE($C$2,12,31),"",DATE($C$2,1,1)+300)</f>
        <v/>
      </c>
      <c r="KQ5" s="7">
        <f>IF(DATE($C$2,1,1)+301&gt;DATE($C$2,12,31),"",DATE($C$2,1,1)+301)</f>
        <v/>
      </c>
      <c r="KR5" s="7">
        <f>IF(DATE($C$2,1,1)+302&gt;DATE($C$2,12,31),"",DATE($C$2,1,1)+302)</f>
        <v/>
      </c>
      <c r="KS5" s="7">
        <f>IF(DATE($C$2,1,1)+303&gt;DATE($C$2,12,31),"",DATE($C$2,1,1)+303)</f>
        <v/>
      </c>
      <c r="KT5" s="7">
        <f>IF(DATE($C$2,1,1)+304&gt;DATE($C$2,12,31),"",DATE($C$2,1,1)+304)</f>
        <v/>
      </c>
      <c r="KU5" s="7">
        <f>IF(DATE($C$2,1,1)+305&gt;DATE($C$2,12,31),"",DATE($C$2,1,1)+305)</f>
        <v/>
      </c>
      <c r="KV5" s="7">
        <f>IF(DATE($C$2,1,1)+306&gt;DATE($C$2,12,31),"",DATE($C$2,1,1)+306)</f>
        <v/>
      </c>
      <c r="KW5" s="7">
        <f>IF(DATE($C$2,1,1)+307&gt;DATE($C$2,12,31),"",DATE($C$2,1,1)+307)</f>
        <v/>
      </c>
      <c r="KX5" s="7">
        <f>IF(DATE($C$2,1,1)+308&gt;DATE($C$2,12,31),"",DATE($C$2,1,1)+308)</f>
        <v/>
      </c>
      <c r="KY5" s="7">
        <f>IF(DATE($C$2,1,1)+309&gt;DATE($C$2,12,31),"",DATE($C$2,1,1)+309)</f>
        <v/>
      </c>
      <c r="KZ5" s="7">
        <f>IF(DATE($C$2,1,1)+310&gt;DATE($C$2,12,31),"",DATE($C$2,1,1)+310)</f>
        <v/>
      </c>
      <c r="LA5" s="7">
        <f>IF(DATE($C$2,1,1)+311&gt;DATE($C$2,12,31),"",DATE($C$2,1,1)+311)</f>
        <v/>
      </c>
      <c r="LB5" s="7">
        <f>IF(DATE($C$2,1,1)+312&gt;DATE($C$2,12,31),"",DATE($C$2,1,1)+312)</f>
        <v/>
      </c>
      <c r="LC5" s="7">
        <f>IF(DATE($C$2,1,1)+313&gt;DATE($C$2,12,31),"",DATE($C$2,1,1)+313)</f>
        <v/>
      </c>
      <c r="LD5" s="7">
        <f>IF(DATE($C$2,1,1)+314&gt;DATE($C$2,12,31),"",DATE($C$2,1,1)+314)</f>
        <v/>
      </c>
      <c r="LE5" s="7">
        <f>IF(DATE($C$2,1,1)+315&gt;DATE($C$2,12,31),"",DATE($C$2,1,1)+315)</f>
        <v/>
      </c>
      <c r="LF5" s="7">
        <f>IF(DATE($C$2,1,1)+316&gt;DATE($C$2,12,31),"",DATE($C$2,1,1)+316)</f>
        <v/>
      </c>
      <c r="LG5" s="7">
        <f>IF(DATE($C$2,1,1)+317&gt;DATE($C$2,12,31),"",DATE($C$2,1,1)+317)</f>
        <v/>
      </c>
      <c r="LH5" s="7">
        <f>IF(DATE($C$2,1,1)+318&gt;DATE($C$2,12,31),"",DATE($C$2,1,1)+318)</f>
        <v/>
      </c>
      <c r="LI5" s="7">
        <f>IF(DATE($C$2,1,1)+319&gt;DATE($C$2,12,31),"",DATE($C$2,1,1)+319)</f>
        <v/>
      </c>
      <c r="LJ5" s="7">
        <f>IF(DATE($C$2,1,1)+320&gt;DATE($C$2,12,31),"",DATE($C$2,1,1)+320)</f>
        <v/>
      </c>
      <c r="LK5" s="7">
        <f>IF(DATE($C$2,1,1)+321&gt;DATE($C$2,12,31),"",DATE($C$2,1,1)+321)</f>
        <v/>
      </c>
      <c r="LL5" s="7">
        <f>IF(DATE($C$2,1,1)+322&gt;DATE($C$2,12,31),"",DATE($C$2,1,1)+322)</f>
        <v/>
      </c>
      <c r="LM5" s="7">
        <f>IF(DATE($C$2,1,1)+323&gt;DATE($C$2,12,31),"",DATE($C$2,1,1)+323)</f>
        <v/>
      </c>
      <c r="LN5" s="7">
        <f>IF(DATE($C$2,1,1)+324&gt;DATE($C$2,12,31),"",DATE($C$2,1,1)+324)</f>
        <v/>
      </c>
      <c r="LO5" s="7">
        <f>IF(DATE($C$2,1,1)+325&gt;DATE($C$2,12,31),"",DATE($C$2,1,1)+325)</f>
        <v/>
      </c>
      <c r="LP5" s="7">
        <f>IF(DATE($C$2,1,1)+326&gt;DATE($C$2,12,31),"",DATE($C$2,1,1)+326)</f>
        <v/>
      </c>
      <c r="LQ5" s="7">
        <f>IF(DATE($C$2,1,1)+327&gt;DATE($C$2,12,31),"",DATE($C$2,1,1)+327)</f>
        <v/>
      </c>
      <c r="LR5" s="7">
        <f>IF(DATE($C$2,1,1)+328&gt;DATE($C$2,12,31),"",DATE($C$2,1,1)+328)</f>
        <v/>
      </c>
      <c r="LS5" s="7">
        <f>IF(DATE($C$2,1,1)+329&gt;DATE($C$2,12,31),"",DATE($C$2,1,1)+329)</f>
        <v/>
      </c>
      <c r="LT5" s="7">
        <f>IF(DATE($C$2,1,1)+330&gt;DATE($C$2,12,31),"",DATE($C$2,1,1)+330)</f>
        <v/>
      </c>
      <c r="LU5" s="7">
        <f>IF(DATE($C$2,1,1)+331&gt;DATE($C$2,12,31),"",DATE($C$2,1,1)+331)</f>
        <v/>
      </c>
      <c r="LV5" s="7">
        <f>IF(DATE($C$2,1,1)+332&gt;DATE($C$2,12,31),"",DATE($C$2,1,1)+332)</f>
        <v/>
      </c>
      <c r="LW5" s="7">
        <f>IF(DATE($C$2,1,1)+333&gt;DATE($C$2,12,31),"",DATE($C$2,1,1)+333)</f>
        <v/>
      </c>
      <c r="LX5" s="7">
        <f>IF(DATE($C$2,1,1)+334&gt;DATE($C$2,12,31),"",DATE($C$2,1,1)+334)</f>
        <v/>
      </c>
      <c r="LY5" s="7">
        <f>IF(DATE($C$2,1,1)+335&gt;DATE($C$2,12,31),"",DATE($C$2,1,1)+335)</f>
        <v/>
      </c>
      <c r="LZ5" s="7">
        <f>IF(DATE($C$2,1,1)+336&gt;DATE($C$2,12,31),"",DATE($C$2,1,1)+336)</f>
        <v/>
      </c>
      <c r="MA5" s="7">
        <f>IF(DATE($C$2,1,1)+337&gt;DATE($C$2,12,31),"",DATE($C$2,1,1)+337)</f>
        <v/>
      </c>
      <c r="MB5" s="7">
        <f>IF(DATE($C$2,1,1)+338&gt;DATE($C$2,12,31),"",DATE($C$2,1,1)+338)</f>
        <v/>
      </c>
      <c r="MC5" s="7">
        <f>IF(DATE($C$2,1,1)+339&gt;DATE($C$2,12,31),"",DATE($C$2,1,1)+339)</f>
        <v/>
      </c>
      <c r="MD5" s="7">
        <f>IF(DATE($C$2,1,1)+340&gt;DATE($C$2,12,31),"",DATE($C$2,1,1)+340)</f>
        <v/>
      </c>
      <c r="ME5" s="7">
        <f>IF(DATE($C$2,1,1)+341&gt;DATE($C$2,12,31),"",DATE($C$2,1,1)+341)</f>
        <v/>
      </c>
      <c r="MF5" s="7">
        <f>IF(DATE($C$2,1,1)+342&gt;DATE($C$2,12,31),"",DATE($C$2,1,1)+342)</f>
        <v/>
      </c>
      <c r="MG5" s="7">
        <f>IF(DATE($C$2,1,1)+343&gt;DATE($C$2,12,31),"",DATE($C$2,1,1)+343)</f>
        <v/>
      </c>
      <c r="MH5" s="7">
        <f>IF(DATE($C$2,1,1)+344&gt;DATE($C$2,12,31),"",DATE($C$2,1,1)+344)</f>
        <v/>
      </c>
      <c r="MI5" s="7">
        <f>IF(DATE($C$2,1,1)+345&gt;DATE($C$2,12,31),"",DATE($C$2,1,1)+345)</f>
        <v/>
      </c>
      <c r="MJ5" s="7">
        <f>IF(DATE($C$2,1,1)+346&gt;DATE($C$2,12,31),"",DATE($C$2,1,1)+346)</f>
        <v/>
      </c>
      <c r="MK5" s="7">
        <f>IF(DATE($C$2,1,1)+347&gt;DATE($C$2,12,31),"",DATE($C$2,1,1)+347)</f>
        <v/>
      </c>
      <c r="ML5" s="7">
        <f>IF(DATE($C$2,1,1)+348&gt;DATE($C$2,12,31),"",DATE($C$2,1,1)+348)</f>
        <v/>
      </c>
      <c r="MM5" s="7">
        <f>IF(DATE($C$2,1,1)+349&gt;DATE($C$2,12,31),"",DATE($C$2,1,1)+349)</f>
        <v/>
      </c>
      <c r="MN5" s="7">
        <f>IF(DATE($C$2,1,1)+350&gt;DATE($C$2,12,31),"",DATE($C$2,1,1)+350)</f>
        <v/>
      </c>
      <c r="MO5" s="7">
        <f>IF(DATE($C$2,1,1)+351&gt;DATE($C$2,12,31),"",DATE($C$2,1,1)+351)</f>
        <v/>
      </c>
      <c r="MP5" s="7">
        <f>IF(DATE($C$2,1,1)+352&gt;DATE($C$2,12,31),"",DATE($C$2,1,1)+352)</f>
        <v/>
      </c>
      <c r="MQ5" s="7">
        <f>IF(DATE($C$2,1,1)+353&gt;DATE($C$2,12,31),"",DATE($C$2,1,1)+353)</f>
        <v/>
      </c>
      <c r="MR5" s="7">
        <f>IF(DATE($C$2,1,1)+354&gt;DATE($C$2,12,31),"",DATE($C$2,1,1)+354)</f>
        <v/>
      </c>
      <c r="MS5" s="7">
        <f>IF(DATE($C$2,1,1)+355&gt;DATE($C$2,12,31),"",DATE($C$2,1,1)+355)</f>
        <v/>
      </c>
      <c r="MT5" s="7">
        <f>IF(DATE($C$2,1,1)+356&gt;DATE($C$2,12,31),"",DATE($C$2,1,1)+356)</f>
        <v/>
      </c>
      <c r="MU5" s="7">
        <f>IF(DATE($C$2,1,1)+357&gt;DATE($C$2,12,31),"",DATE($C$2,1,1)+357)</f>
        <v/>
      </c>
      <c r="MV5" s="7">
        <f>IF(DATE($C$2,1,1)+358&gt;DATE($C$2,12,31),"",DATE($C$2,1,1)+358)</f>
        <v/>
      </c>
      <c r="MW5" s="7">
        <f>IF(DATE($C$2,1,1)+359&gt;DATE($C$2,12,31),"",DATE($C$2,1,1)+359)</f>
        <v/>
      </c>
      <c r="MX5" s="7">
        <f>IF(DATE($C$2,1,1)+360&gt;DATE($C$2,12,31),"",DATE($C$2,1,1)+360)</f>
        <v/>
      </c>
      <c r="MY5" s="7">
        <f>IF(DATE($C$2,1,1)+361&gt;DATE($C$2,12,31),"",DATE($C$2,1,1)+361)</f>
        <v/>
      </c>
      <c r="MZ5" s="7">
        <f>IF(DATE($C$2,1,1)+362&gt;DATE($C$2,12,31),"",DATE($C$2,1,1)+362)</f>
        <v/>
      </c>
      <c r="NA5" s="7">
        <f>IF(DATE($C$2,1,1)+363&gt;DATE($C$2,12,31),"",DATE($C$2,1,1)+363)</f>
        <v/>
      </c>
      <c r="NB5" s="7">
        <f>IF(DATE($C$2,1,1)+364&gt;DATE($C$2,12,31),"",DATE($C$2,1,1)+364)</f>
        <v/>
      </c>
      <c r="NC5" s="7">
        <f>IF(DATE($C$2,1,1)+365&gt;DATE($C$2,12,31),"",DATE($C$2,1,1)+365)</f>
        <v/>
      </c>
    </row>
    <row r="6">
      <c r="A6" s="5" t="inlineStr">
        <is>
          <t>Weekdag</t>
        </is>
      </c>
      <c r="B6" s="8">
        <f>IF(B5="","",LEFT(TEXT(B5,"ddd"),1))</f>
        <v/>
      </c>
      <c r="C6" s="8">
        <f>IF(C5="","",LEFT(TEXT(C5,"ddd"),1))</f>
        <v/>
      </c>
      <c r="D6" s="8">
        <f>IF(D5="","",LEFT(TEXT(D5,"ddd"),1))</f>
        <v/>
      </c>
      <c r="E6" s="8">
        <f>IF(E5="","",LEFT(TEXT(E5,"ddd"),1))</f>
        <v/>
      </c>
      <c r="F6" s="8">
        <f>IF(F5="","",LEFT(TEXT(F5,"ddd"),1))</f>
        <v/>
      </c>
      <c r="G6" s="8">
        <f>IF(G5="","",LEFT(TEXT(G5,"ddd"),1))</f>
        <v/>
      </c>
      <c r="H6" s="8">
        <f>IF(H5="","",LEFT(TEXT(H5,"ddd"),1))</f>
        <v/>
      </c>
      <c r="I6" s="8">
        <f>IF(I5="","",LEFT(TEXT(I5,"ddd"),1))</f>
        <v/>
      </c>
      <c r="J6" s="8">
        <f>IF(J5="","",LEFT(TEXT(J5,"ddd"),1))</f>
        <v/>
      </c>
      <c r="K6" s="8">
        <f>IF(K5="","",LEFT(TEXT(K5,"ddd"),1))</f>
        <v/>
      </c>
      <c r="L6" s="8">
        <f>IF(L5="","",LEFT(TEXT(L5,"ddd"),1))</f>
        <v/>
      </c>
      <c r="M6" s="8">
        <f>IF(M5="","",LEFT(TEXT(M5,"ddd"),1))</f>
        <v/>
      </c>
      <c r="N6" s="8">
        <f>IF(N5="","",LEFT(TEXT(N5,"ddd"),1))</f>
        <v/>
      </c>
      <c r="O6" s="8">
        <f>IF(O5="","",LEFT(TEXT(O5,"ddd"),1))</f>
        <v/>
      </c>
      <c r="P6" s="8">
        <f>IF(P5="","",LEFT(TEXT(P5,"ddd"),1))</f>
        <v/>
      </c>
      <c r="Q6" s="8">
        <f>IF(Q5="","",LEFT(TEXT(Q5,"ddd"),1))</f>
        <v/>
      </c>
      <c r="R6" s="8">
        <f>IF(R5="","",LEFT(TEXT(R5,"ddd"),1))</f>
        <v/>
      </c>
      <c r="S6" s="8">
        <f>IF(S5="","",LEFT(TEXT(S5,"ddd"),1))</f>
        <v/>
      </c>
      <c r="T6" s="8">
        <f>IF(T5="","",LEFT(TEXT(T5,"ddd"),1))</f>
        <v/>
      </c>
      <c r="U6" s="8">
        <f>IF(U5="","",LEFT(TEXT(U5,"ddd"),1))</f>
        <v/>
      </c>
      <c r="V6" s="8">
        <f>IF(V5="","",LEFT(TEXT(V5,"ddd"),1))</f>
        <v/>
      </c>
      <c r="W6" s="8">
        <f>IF(W5="","",LEFT(TEXT(W5,"ddd"),1))</f>
        <v/>
      </c>
      <c r="X6" s="8">
        <f>IF(X5="","",LEFT(TEXT(X5,"ddd"),1))</f>
        <v/>
      </c>
      <c r="Y6" s="8">
        <f>IF(Y5="","",LEFT(TEXT(Y5,"ddd"),1))</f>
        <v/>
      </c>
      <c r="Z6" s="8">
        <f>IF(Z5="","",LEFT(TEXT(Z5,"ddd"),1))</f>
        <v/>
      </c>
      <c r="AA6" s="8">
        <f>IF(AA5="","",LEFT(TEXT(AA5,"ddd"),1))</f>
        <v/>
      </c>
      <c r="AB6" s="8">
        <f>IF(AB5="","",LEFT(TEXT(AB5,"ddd"),1))</f>
        <v/>
      </c>
      <c r="AC6" s="8">
        <f>IF(AC5="","",LEFT(TEXT(AC5,"ddd"),1))</f>
        <v/>
      </c>
      <c r="AD6" s="8">
        <f>IF(AD5="","",LEFT(TEXT(AD5,"ddd"),1))</f>
        <v/>
      </c>
      <c r="AE6" s="8">
        <f>IF(AE5="","",LEFT(TEXT(AE5,"ddd"),1))</f>
        <v/>
      </c>
      <c r="AF6" s="8">
        <f>IF(AF5="","",LEFT(TEXT(AF5,"ddd"),1))</f>
        <v/>
      </c>
      <c r="AG6" s="8">
        <f>IF(AG5="","",LEFT(TEXT(AG5,"ddd"),1))</f>
        <v/>
      </c>
      <c r="AH6" s="8">
        <f>IF(AH5="","",LEFT(TEXT(AH5,"ddd"),1))</f>
        <v/>
      </c>
      <c r="AI6" s="8">
        <f>IF(AI5="","",LEFT(TEXT(AI5,"ddd"),1))</f>
        <v/>
      </c>
      <c r="AJ6" s="8">
        <f>IF(AJ5="","",LEFT(TEXT(AJ5,"ddd"),1))</f>
        <v/>
      </c>
      <c r="AK6" s="8">
        <f>IF(AK5="","",LEFT(TEXT(AK5,"ddd"),1))</f>
        <v/>
      </c>
      <c r="AL6" s="8">
        <f>IF(AL5="","",LEFT(TEXT(AL5,"ddd"),1))</f>
        <v/>
      </c>
      <c r="AM6" s="8">
        <f>IF(AM5="","",LEFT(TEXT(AM5,"ddd"),1))</f>
        <v/>
      </c>
      <c r="AN6" s="8">
        <f>IF(AN5="","",LEFT(TEXT(AN5,"ddd"),1))</f>
        <v/>
      </c>
      <c r="AO6" s="8">
        <f>IF(AO5="","",LEFT(TEXT(AO5,"ddd"),1))</f>
        <v/>
      </c>
      <c r="AP6" s="8">
        <f>IF(AP5="","",LEFT(TEXT(AP5,"ddd"),1))</f>
        <v/>
      </c>
      <c r="AQ6" s="8">
        <f>IF(AQ5="","",LEFT(TEXT(AQ5,"ddd"),1))</f>
        <v/>
      </c>
      <c r="AR6" s="8">
        <f>IF(AR5="","",LEFT(TEXT(AR5,"ddd"),1))</f>
        <v/>
      </c>
      <c r="AS6" s="8">
        <f>IF(AS5="","",LEFT(TEXT(AS5,"ddd"),1))</f>
        <v/>
      </c>
      <c r="AT6" s="8">
        <f>IF(AT5="","",LEFT(TEXT(AT5,"ddd"),1))</f>
        <v/>
      </c>
      <c r="AU6" s="8">
        <f>IF(AU5="","",LEFT(TEXT(AU5,"ddd"),1))</f>
        <v/>
      </c>
      <c r="AV6" s="8">
        <f>IF(AV5="","",LEFT(TEXT(AV5,"ddd"),1))</f>
        <v/>
      </c>
      <c r="AW6" s="8">
        <f>IF(AW5="","",LEFT(TEXT(AW5,"ddd"),1))</f>
        <v/>
      </c>
      <c r="AX6" s="8">
        <f>IF(AX5="","",LEFT(TEXT(AX5,"ddd"),1))</f>
        <v/>
      </c>
      <c r="AY6" s="8">
        <f>IF(AY5="","",LEFT(TEXT(AY5,"ddd"),1))</f>
        <v/>
      </c>
      <c r="AZ6" s="8">
        <f>IF(AZ5="","",LEFT(TEXT(AZ5,"ddd"),1))</f>
        <v/>
      </c>
      <c r="BA6" s="8">
        <f>IF(BA5="","",LEFT(TEXT(BA5,"ddd"),1))</f>
        <v/>
      </c>
      <c r="BB6" s="8">
        <f>IF(BB5="","",LEFT(TEXT(BB5,"ddd"),1))</f>
        <v/>
      </c>
      <c r="BC6" s="8">
        <f>IF(BC5="","",LEFT(TEXT(BC5,"ddd"),1))</f>
        <v/>
      </c>
      <c r="BD6" s="8">
        <f>IF(BD5="","",LEFT(TEXT(BD5,"ddd"),1))</f>
        <v/>
      </c>
      <c r="BE6" s="8">
        <f>IF(BE5="","",LEFT(TEXT(BE5,"ddd"),1))</f>
        <v/>
      </c>
      <c r="BF6" s="8">
        <f>IF(BF5="","",LEFT(TEXT(BF5,"ddd"),1))</f>
        <v/>
      </c>
      <c r="BG6" s="8">
        <f>IF(BG5="","",LEFT(TEXT(BG5,"ddd"),1))</f>
        <v/>
      </c>
      <c r="BH6" s="8">
        <f>IF(BH5="","",LEFT(TEXT(BH5,"ddd"),1))</f>
        <v/>
      </c>
      <c r="BI6" s="8">
        <f>IF(BI5="","",LEFT(TEXT(BI5,"ddd"),1))</f>
        <v/>
      </c>
      <c r="BJ6" s="8">
        <f>IF(BJ5="","",LEFT(TEXT(BJ5,"ddd"),1))</f>
        <v/>
      </c>
      <c r="BK6" s="8">
        <f>IF(BK5="","",LEFT(TEXT(BK5,"ddd"),1))</f>
        <v/>
      </c>
      <c r="BL6" s="8">
        <f>IF(BL5="","",LEFT(TEXT(BL5,"ddd"),1))</f>
        <v/>
      </c>
      <c r="BM6" s="8">
        <f>IF(BM5="","",LEFT(TEXT(BM5,"ddd"),1))</f>
        <v/>
      </c>
      <c r="BN6" s="8">
        <f>IF(BN5="","",LEFT(TEXT(BN5,"ddd"),1))</f>
        <v/>
      </c>
      <c r="BO6" s="8">
        <f>IF(BO5="","",LEFT(TEXT(BO5,"ddd"),1))</f>
        <v/>
      </c>
      <c r="BP6" s="8">
        <f>IF(BP5="","",LEFT(TEXT(BP5,"ddd"),1))</f>
        <v/>
      </c>
      <c r="BQ6" s="8">
        <f>IF(BQ5="","",LEFT(TEXT(BQ5,"ddd"),1))</f>
        <v/>
      </c>
      <c r="BR6" s="8">
        <f>IF(BR5="","",LEFT(TEXT(BR5,"ddd"),1))</f>
        <v/>
      </c>
      <c r="BS6" s="8">
        <f>IF(BS5="","",LEFT(TEXT(BS5,"ddd"),1))</f>
        <v/>
      </c>
      <c r="BT6" s="8">
        <f>IF(BT5="","",LEFT(TEXT(BT5,"ddd"),1))</f>
        <v/>
      </c>
      <c r="BU6" s="8">
        <f>IF(BU5="","",LEFT(TEXT(BU5,"ddd"),1))</f>
        <v/>
      </c>
      <c r="BV6" s="8">
        <f>IF(BV5="","",LEFT(TEXT(BV5,"ddd"),1))</f>
        <v/>
      </c>
      <c r="BW6" s="8">
        <f>IF(BW5="","",LEFT(TEXT(BW5,"ddd"),1))</f>
        <v/>
      </c>
      <c r="BX6" s="8">
        <f>IF(BX5="","",LEFT(TEXT(BX5,"ddd"),1))</f>
        <v/>
      </c>
      <c r="BY6" s="8">
        <f>IF(BY5="","",LEFT(TEXT(BY5,"ddd"),1))</f>
        <v/>
      </c>
      <c r="BZ6" s="8">
        <f>IF(BZ5="","",LEFT(TEXT(BZ5,"ddd"),1))</f>
        <v/>
      </c>
      <c r="CA6" s="8">
        <f>IF(CA5="","",LEFT(TEXT(CA5,"ddd"),1))</f>
        <v/>
      </c>
      <c r="CB6" s="8">
        <f>IF(CB5="","",LEFT(TEXT(CB5,"ddd"),1))</f>
        <v/>
      </c>
      <c r="CC6" s="8">
        <f>IF(CC5="","",LEFT(TEXT(CC5,"ddd"),1))</f>
        <v/>
      </c>
      <c r="CD6" s="8">
        <f>IF(CD5="","",LEFT(TEXT(CD5,"ddd"),1))</f>
        <v/>
      </c>
      <c r="CE6" s="8">
        <f>IF(CE5="","",LEFT(TEXT(CE5,"ddd"),1))</f>
        <v/>
      </c>
      <c r="CF6" s="8">
        <f>IF(CF5="","",LEFT(TEXT(CF5,"ddd"),1))</f>
        <v/>
      </c>
      <c r="CG6" s="8">
        <f>IF(CG5="","",LEFT(TEXT(CG5,"ddd"),1))</f>
        <v/>
      </c>
      <c r="CH6" s="8">
        <f>IF(CH5="","",LEFT(TEXT(CH5,"ddd"),1))</f>
        <v/>
      </c>
      <c r="CI6" s="8">
        <f>IF(CI5="","",LEFT(TEXT(CI5,"ddd"),1))</f>
        <v/>
      </c>
      <c r="CJ6" s="8">
        <f>IF(CJ5="","",LEFT(TEXT(CJ5,"ddd"),1))</f>
        <v/>
      </c>
      <c r="CK6" s="8">
        <f>IF(CK5="","",LEFT(TEXT(CK5,"ddd"),1))</f>
        <v/>
      </c>
      <c r="CL6" s="8">
        <f>IF(CL5="","",LEFT(TEXT(CL5,"ddd"),1))</f>
        <v/>
      </c>
      <c r="CM6" s="8">
        <f>IF(CM5="","",LEFT(TEXT(CM5,"ddd"),1))</f>
        <v/>
      </c>
      <c r="CN6" s="8">
        <f>IF(CN5="","",LEFT(TEXT(CN5,"ddd"),1))</f>
        <v/>
      </c>
      <c r="CO6" s="8">
        <f>IF(CO5="","",LEFT(TEXT(CO5,"ddd"),1))</f>
        <v/>
      </c>
      <c r="CP6" s="8">
        <f>IF(CP5="","",LEFT(TEXT(CP5,"ddd"),1))</f>
        <v/>
      </c>
      <c r="CQ6" s="8">
        <f>IF(CQ5="","",LEFT(TEXT(CQ5,"ddd"),1))</f>
        <v/>
      </c>
      <c r="CR6" s="8">
        <f>IF(CR5="","",LEFT(TEXT(CR5,"ddd"),1))</f>
        <v/>
      </c>
      <c r="CS6" s="8">
        <f>IF(CS5="","",LEFT(TEXT(CS5,"ddd"),1))</f>
        <v/>
      </c>
      <c r="CT6" s="8">
        <f>IF(CT5="","",LEFT(TEXT(CT5,"ddd"),1))</f>
        <v/>
      </c>
      <c r="CU6" s="8">
        <f>IF(CU5="","",LEFT(TEXT(CU5,"ddd"),1))</f>
        <v/>
      </c>
      <c r="CV6" s="8">
        <f>IF(CV5="","",LEFT(TEXT(CV5,"ddd"),1))</f>
        <v/>
      </c>
      <c r="CW6" s="8">
        <f>IF(CW5="","",LEFT(TEXT(CW5,"ddd"),1))</f>
        <v/>
      </c>
      <c r="CX6" s="8">
        <f>IF(CX5="","",LEFT(TEXT(CX5,"ddd"),1))</f>
        <v/>
      </c>
      <c r="CY6" s="8">
        <f>IF(CY5="","",LEFT(TEXT(CY5,"ddd"),1))</f>
        <v/>
      </c>
      <c r="CZ6" s="8">
        <f>IF(CZ5="","",LEFT(TEXT(CZ5,"ddd"),1))</f>
        <v/>
      </c>
      <c r="DA6" s="8">
        <f>IF(DA5="","",LEFT(TEXT(DA5,"ddd"),1))</f>
        <v/>
      </c>
      <c r="DB6" s="8">
        <f>IF(DB5="","",LEFT(TEXT(DB5,"ddd"),1))</f>
        <v/>
      </c>
      <c r="DC6" s="8">
        <f>IF(DC5="","",LEFT(TEXT(DC5,"ddd"),1))</f>
        <v/>
      </c>
      <c r="DD6" s="8">
        <f>IF(DD5="","",LEFT(TEXT(DD5,"ddd"),1))</f>
        <v/>
      </c>
      <c r="DE6" s="8">
        <f>IF(DE5="","",LEFT(TEXT(DE5,"ddd"),1))</f>
        <v/>
      </c>
      <c r="DF6" s="8">
        <f>IF(DF5="","",LEFT(TEXT(DF5,"ddd"),1))</f>
        <v/>
      </c>
      <c r="DG6" s="8">
        <f>IF(DG5="","",LEFT(TEXT(DG5,"ddd"),1))</f>
        <v/>
      </c>
      <c r="DH6" s="8">
        <f>IF(DH5="","",LEFT(TEXT(DH5,"ddd"),1))</f>
        <v/>
      </c>
      <c r="DI6" s="8">
        <f>IF(DI5="","",LEFT(TEXT(DI5,"ddd"),1))</f>
        <v/>
      </c>
      <c r="DJ6" s="8">
        <f>IF(DJ5="","",LEFT(TEXT(DJ5,"ddd"),1))</f>
        <v/>
      </c>
      <c r="DK6" s="8">
        <f>IF(DK5="","",LEFT(TEXT(DK5,"ddd"),1))</f>
        <v/>
      </c>
      <c r="DL6" s="8">
        <f>IF(DL5="","",LEFT(TEXT(DL5,"ddd"),1))</f>
        <v/>
      </c>
      <c r="DM6" s="8">
        <f>IF(DM5="","",LEFT(TEXT(DM5,"ddd"),1))</f>
        <v/>
      </c>
      <c r="DN6" s="8">
        <f>IF(DN5="","",LEFT(TEXT(DN5,"ddd"),1))</f>
        <v/>
      </c>
      <c r="DO6" s="8">
        <f>IF(DO5="","",LEFT(TEXT(DO5,"ddd"),1))</f>
        <v/>
      </c>
      <c r="DP6" s="8">
        <f>IF(DP5="","",LEFT(TEXT(DP5,"ddd"),1))</f>
        <v/>
      </c>
      <c r="DQ6" s="8">
        <f>IF(DQ5="","",LEFT(TEXT(DQ5,"ddd"),1))</f>
        <v/>
      </c>
      <c r="DR6" s="8">
        <f>IF(DR5="","",LEFT(TEXT(DR5,"ddd"),1))</f>
        <v/>
      </c>
      <c r="DS6" s="8">
        <f>IF(DS5="","",LEFT(TEXT(DS5,"ddd"),1))</f>
        <v/>
      </c>
      <c r="DT6" s="8">
        <f>IF(DT5="","",LEFT(TEXT(DT5,"ddd"),1))</f>
        <v/>
      </c>
      <c r="DU6" s="8">
        <f>IF(DU5="","",LEFT(TEXT(DU5,"ddd"),1))</f>
        <v/>
      </c>
      <c r="DV6" s="8">
        <f>IF(DV5="","",LEFT(TEXT(DV5,"ddd"),1))</f>
        <v/>
      </c>
      <c r="DW6" s="8">
        <f>IF(DW5="","",LEFT(TEXT(DW5,"ddd"),1))</f>
        <v/>
      </c>
      <c r="DX6" s="8">
        <f>IF(DX5="","",LEFT(TEXT(DX5,"ddd"),1))</f>
        <v/>
      </c>
      <c r="DY6" s="8">
        <f>IF(DY5="","",LEFT(TEXT(DY5,"ddd"),1))</f>
        <v/>
      </c>
      <c r="DZ6" s="8">
        <f>IF(DZ5="","",LEFT(TEXT(DZ5,"ddd"),1))</f>
        <v/>
      </c>
      <c r="EA6" s="8">
        <f>IF(EA5="","",LEFT(TEXT(EA5,"ddd"),1))</f>
        <v/>
      </c>
      <c r="EB6" s="8">
        <f>IF(EB5="","",LEFT(TEXT(EB5,"ddd"),1))</f>
        <v/>
      </c>
      <c r="EC6" s="8">
        <f>IF(EC5="","",LEFT(TEXT(EC5,"ddd"),1))</f>
        <v/>
      </c>
      <c r="ED6" s="8">
        <f>IF(ED5="","",LEFT(TEXT(ED5,"ddd"),1))</f>
        <v/>
      </c>
      <c r="EE6" s="8">
        <f>IF(EE5="","",LEFT(TEXT(EE5,"ddd"),1))</f>
        <v/>
      </c>
      <c r="EF6" s="8">
        <f>IF(EF5="","",LEFT(TEXT(EF5,"ddd"),1))</f>
        <v/>
      </c>
      <c r="EG6" s="8">
        <f>IF(EG5="","",LEFT(TEXT(EG5,"ddd"),1))</f>
        <v/>
      </c>
      <c r="EH6" s="8">
        <f>IF(EH5="","",LEFT(TEXT(EH5,"ddd"),1))</f>
        <v/>
      </c>
      <c r="EI6" s="8">
        <f>IF(EI5="","",LEFT(TEXT(EI5,"ddd"),1))</f>
        <v/>
      </c>
      <c r="EJ6" s="8">
        <f>IF(EJ5="","",LEFT(TEXT(EJ5,"ddd"),1))</f>
        <v/>
      </c>
      <c r="EK6" s="8">
        <f>IF(EK5="","",LEFT(TEXT(EK5,"ddd"),1))</f>
        <v/>
      </c>
      <c r="EL6" s="8">
        <f>IF(EL5="","",LEFT(TEXT(EL5,"ddd"),1))</f>
        <v/>
      </c>
      <c r="EM6" s="8">
        <f>IF(EM5="","",LEFT(TEXT(EM5,"ddd"),1))</f>
        <v/>
      </c>
      <c r="EN6" s="8">
        <f>IF(EN5="","",LEFT(TEXT(EN5,"ddd"),1))</f>
        <v/>
      </c>
      <c r="EO6" s="8">
        <f>IF(EO5="","",LEFT(TEXT(EO5,"ddd"),1))</f>
        <v/>
      </c>
      <c r="EP6" s="8">
        <f>IF(EP5="","",LEFT(TEXT(EP5,"ddd"),1))</f>
        <v/>
      </c>
      <c r="EQ6" s="8">
        <f>IF(EQ5="","",LEFT(TEXT(EQ5,"ddd"),1))</f>
        <v/>
      </c>
      <c r="ER6" s="8">
        <f>IF(ER5="","",LEFT(TEXT(ER5,"ddd"),1))</f>
        <v/>
      </c>
      <c r="ES6" s="8">
        <f>IF(ES5="","",LEFT(TEXT(ES5,"ddd"),1))</f>
        <v/>
      </c>
      <c r="ET6" s="8">
        <f>IF(ET5="","",LEFT(TEXT(ET5,"ddd"),1))</f>
        <v/>
      </c>
      <c r="EU6" s="8">
        <f>IF(EU5="","",LEFT(TEXT(EU5,"ddd"),1))</f>
        <v/>
      </c>
      <c r="EV6" s="8">
        <f>IF(EV5="","",LEFT(TEXT(EV5,"ddd"),1))</f>
        <v/>
      </c>
      <c r="EW6" s="8">
        <f>IF(EW5="","",LEFT(TEXT(EW5,"ddd"),1))</f>
        <v/>
      </c>
      <c r="EX6" s="8">
        <f>IF(EX5="","",LEFT(TEXT(EX5,"ddd"),1))</f>
        <v/>
      </c>
      <c r="EY6" s="8">
        <f>IF(EY5="","",LEFT(TEXT(EY5,"ddd"),1))</f>
        <v/>
      </c>
      <c r="EZ6" s="8">
        <f>IF(EZ5="","",LEFT(TEXT(EZ5,"ddd"),1))</f>
        <v/>
      </c>
      <c r="FA6" s="8">
        <f>IF(FA5="","",LEFT(TEXT(FA5,"ddd"),1))</f>
        <v/>
      </c>
      <c r="FB6" s="8">
        <f>IF(FB5="","",LEFT(TEXT(FB5,"ddd"),1))</f>
        <v/>
      </c>
      <c r="FC6" s="8">
        <f>IF(FC5="","",LEFT(TEXT(FC5,"ddd"),1))</f>
        <v/>
      </c>
      <c r="FD6" s="8">
        <f>IF(FD5="","",LEFT(TEXT(FD5,"ddd"),1))</f>
        <v/>
      </c>
      <c r="FE6" s="8">
        <f>IF(FE5="","",LEFT(TEXT(FE5,"ddd"),1))</f>
        <v/>
      </c>
      <c r="FF6" s="8">
        <f>IF(FF5="","",LEFT(TEXT(FF5,"ddd"),1))</f>
        <v/>
      </c>
      <c r="FG6" s="8">
        <f>IF(FG5="","",LEFT(TEXT(FG5,"ddd"),1))</f>
        <v/>
      </c>
      <c r="FH6" s="8">
        <f>IF(FH5="","",LEFT(TEXT(FH5,"ddd"),1))</f>
        <v/>
      </c>
      <c r="FI6" s="8">
        <f>IF(FI5="","",LEFT(TEXT(FI5,"ddd"),1))</f>
        <v/>
      </c>
      <c r="FJ6" s="8">
        <f>IF(FJ5="","",LEFT(TEXT(FJ5,"ddd"),1))</f>
        <v/>
      </c>
      <c r="FK6" s="8">
        <f>IF(FK5="","",LEFT(TEXT(FK5,"ddd"),1))</f>
        <v/>
      </c>
      <c r="FL6" s="8">
        <f>IF(FL5="","",LEFT(TEXT(FL5,"ddd"),1))</f>
        <v/>
      </c>
      <c r="FM6" s="8">
        <f>IF(FM5="","",LEFT(TEXT(FM5,"ddd"),1))</f>
        <v/>
      </c>
      <c r="FN6" s="8">
        <f>IF(FN5="","",LEFT(TEXT(FN5,"ddd"),1))</f>
        <v/>
      </c>
      <c r="FO6" s="8">
        <f>IF(FO5="","",LEFT(TEXT(FO5,"ddd"),1))</f>
        <v/>
      </c>
      <c r="FP6" s="8">
        <f>IF(FP5="","",LEFT(TEXT(FP5,"ddd"),1))</f>
        <v/>
      </c>
      <c r="FQ6" s="8">
        <f>IF(FQ5="","",LEFT(TEXT(FQ5,"ddd"),1))</f>
        <v/>
      </c>
      <c r="FR6" s="8">
        <f>IF(FR5="","",LEFT(TEXT(FR5,"ddd"),1))</f>
        <v/>
      </c>
      <c r="FS6" s="8">
        <f>IF(FS5="","",LEFT(TEXT(FS5,"ddd"),1))</f>
        <v/>
      </c>
      <c r="FT6" s="8">
        <f>IF(FT5="","",LEFT(TEXT(FT5,"ddd"),1))</f>
        <v/>
      </c>
      <c r="FU6" s="8">
        <f>IF(FU5="","",LEFT(TEXT(FU5,"ddd"),1))</f>
        <v/>
      </c>
      <c r="FV6" s="8">
        <f>IF(FV5="","",LEFT(TEXT(FV5,"ddd"),1))</f>
        <v/>
      </c>
      <c r="FW6" s="8">
        <f>IF(FW5="","",LEFT(TEXT(FW5,"ddd"),1))</f>
        <v/>
      </c>
      <c r="FX6" s="8">
        <f>IF(FX5="","",LEFT(TEXT(FX5,"ddd"),1))</f>
        <v/>
      </c>
      <c r="FY6" s="8">
        <f>IF(FY5="","",LEFT(TEXT(FY5,"ddd"),1))</f>
        <v/>
      </c>
      <c r="FZ6" s="8">
        <f>IF(FZ5="","",LEFT(TEXT(FZ5,"ddd"),1))</f>
        <v/>
      </c>
      <c r="GA6" s="8">
        <f>IF(GA5="","",LEFT(TEXT(GA5,"ddd"),1))</f>
        <v/>
      </c>
      <c r="GB6" s="8">
        <f>IF(GB5="","",LEFT(TEXT(GB5,"ddd"),1))</f>
        <v/>
      </c>
      <c r="GC6" s="8">
        <f>IF(GC5="","",LEFT(TEXT(GC5,"ddd"),1))</f>
        <v/>
      </c>
      <c r="GD6" s="8">
        <f>IF(GD5="","",LEFT(TEXT(GD5,"ddd"),1))</f>
        <v/>
      </c>
      <c r="GE6" s="8">
        <f>IF(GE5="","",LEFT(TEXT(GE5,"ddd"),1))</f>
        <v/>
      </c>
      <c r="GF6" s="8">
        <f>IF(GF5="","",LEFT(TEXT(GF5,"ddd"),1))</f>
        <v/>
      </c>
      <c r="GG6" s="8">
        <f>IF(GG5="","",LEFT(TEXT(GG5,"ddd"),1))</f>
        <v/>
      </c>
      <c r="GH6" s="8">
        <f>IF(GH5="","",LEFT(TEXT(GH5,"ddd"),1))</f>
        <v/>
      </c>
      <c r="GI6" s="8">
        <f>IF(GI5="","",LEFT(TEXT(GI5,"ddd"),1))</f>
        <v/>
      </c>
      <c r="GJ6" s="8">
        <f>IF(GJ5="","",LEFT(TEXT(GJ5,"ddd"),1))</f>
        <v/>
      </c>
      <c r="GK6" s="8">
        <f>IF(GK5="","",LEFT(TEXT(GK5,"ddd"),1))</f>
        <v/>
      </c>
      <c r="GL6" s="8">
        <f>IF(GL5="","",LEFT(TEXT(GL5,"ddd"),1))</f>
        <v/>
      </c>
      <c r="GM6" s="8">
        <f>IF(GM5="","",LEFT(TEXT(GM5,"ddd"),1))</f>
        <v/>
      </c>
      <c r="GN6" s="8">
        <f>IF(GN5="","",LEFT(TEXT(GN5,"ddd"),1))</f>
        <v/>
      </c>
      <c r="GO6" s="8">
        <f>IF(GO5="","",LEFT(TEXT(GO5,"ddd"),1))</f>
        <v/>
      </c>
      <c r="GP6" s="8">
        <f>IF(GP5="","",LEFT(TEXT(GP5,"ddd"),1))</f>
        <v/>
      </c>
      <c r="GQ6" s="8">
        <f>IF(GQ5="","",LEFT(TEXT(GQ5,"ddd"),1))</f>
        <v/>
      </c>
      <c r="GR6" s="8">
        <f>IF(GR5="","",LEFT(TEXT(GR5,"ddd"),1))</f>
        <v/>
      </c>
      <c r="GS6" s="8">
        <f>IF(GS5="","",LEFT(TEXT(GS5,"ddd"),1))</f>
        <v/>
      </c>
      <c r="GT6" s="8">
        <f>IF(GT5="","",LEFT(TEXT(GT5,"ddd"),1))</f>
        <v/>
      </c>
      <c r="GU6" s="8">
        <f>IF(GU5="","",LEFT(TEXT(GU5,"ddd"),1))</f>
        <v/>
      </c>
      <c r="GV6" s="8">
        <f>IF(GV5="","",LEFT(TEXT(GV5,"ddd"),1))</f>
        <v/>
      </c>
      <c r="GW6" s="8">
        <f>IF(GW5="","",LEFT(TEXT(GW5,"ddd"),1))</f>
        <v/>
      </c>
      <c r="GX6" s="8">
        <f>IF(GX5="","",LEFT(TEXT(GX5,"ddd"),1))</f>
        <v/>
      </c>
      <c r="GY6" s="8">
        <f>IF(GY5="","",LEFT(TEXT(GY5,"ddd"),1))</f>
        <v/>
      </c>
      <c r="GZ6" s="8">
        <f>IF(GZ5="","",LEFT(TEXT(GZ5,"ddd"),1))</f>
        <v/>
      </c>
      <c r="HA6" s="8">
        <f>IF(HA5="","",LEFT(TEXT(HA5,"ddd"),1))</f>
        <v/>
      </c>
      <c r="HB6" s="8">
        <f>IF(HB5="","",LEFT(TEXT(HB5,"ddd"),1))</f>
        <v/>
      </c>
      <c r="HC6" s="8">
        <f>IF(HC5="","",LEFT(TEXT(HC5,"ddd"),1))</f>
        <v/>
      </c>
      <c r="HD6" s="8">
        <f>IF(HD5="","",LEFT(TEXT(HD5,"ddd"),1))</f>
        <v/>
      </c>
      <c r="HE6" s="8">
        <f>IF(HE5="","",LEFT(TEXT(HE5,"ddd"),1))</f>
        <v/>
      </c>
      <c r="HF6" s="8">
        <f>IF(HF5="","",LEFT(TEXT(HF5,"ddd"),1))</f>
        <v/>
      </c>
      <c r="HG6" s="8">
        <f>IF(HG5="","",LEFT(TEXT(HG5,"ddd"),1))</f>
        <v/>
      </c>
      <c r="HH6" s="8">
        <f>IF(HH5="","",LEFT(TEXT(HH5,"ddd"),1))</f>
        <v/>
      </c>
      <c r="HI6" s="8">
        <f>IF(HI5="","",LEFT(TEXT(HI5,"ddd"),1))</f>
        <v/>
      </c>
      <c r="HJ6" s="8">
        <f>IF(HJ5="","",LEFT(TEXT(HJ5,"ddd"),1))</f>
        <v/>
      </c>
      <c r="HK6" s="8">
        <f>IF(HK5="","",LEFT(TEXT(HK5,"ddd"),1))</f>
        <v/>
      </c>
      <c r="HL6" s="8">
        <f>IF(HL5="","",LEFT(TEXT(HL5,"ddd"),1))</f>
        <v/>
      </c>
      <c r="HM6" s="8">
        <f>IF(HM5="","",LEFT(TEXT(HM5,"ddd"),1))</f>
        <v/>
      </c>
      <c r="HN6" s="8">
        <f>IF(HN5="","",LEFT(TEXT(HN5,"ddd"),1))</f>
        <v/>
      </c>
      <c r="HO6" s="8">
        <f>IF(HO5="","",LEFT(TEXT(HO5,"ddd"),1))</f>
        <v/>
      </c>
      <c r="HP6" s="8">
        <f>IF(HP5="","",LEFT(TEXT(HP5,"ddd"),1))</f>
        <v/>
      </c>
      <c r="HQ6" s="8">
        <f>IF(HQ5="","",LEFT(TEXT(HQ5,"ddd"),1))</f>
        <v/>
      </c>
      <c r="HR6" s="8">
        <f>IF(HR5="","",LEFT(TEXT(HR5,"ddd"),1))</f>
        <v/>
      </c>
      <c r="HS6" s="8">
        <f>IF(HS5="","",LEFT(TEXT(HS5,"ddd"),1))</f>
        <v/>
      </c>
      <c r="HT6" s="8">
        <f>IF(HT5="","",LEFT(TEXT(HT5,"ddd"),1))</f>
        <v/>
      </c>
      <c r="HU6" s="8">
        <f>IF(HU5="","",LEFT(TEXT(HU5,"ddd"),1))</f>
        <v/>
      </c>
      <c r="HV6" s="8">
        <f>IF(HV5="","",LEFT(TEXT(HV5,"ddd"),1))</f>
        <v/>
      </c>
      <c r="HW6" s="8">
        <f>IF(HW5="","",LEFT(TEXT(HW5,"ddd"),1))</f>
        <v/>
      </c>
      <c r="HX6" s="8">
        <f>IF(HX5="","",LEFT(TEXT(HX5,"ddd"),1))</f>
        <v/>
      </c>
      <c r="HY6" s="8">
        <f>IF(HY5="","",LEFT(TEXT(HY5,"ddd"),1))</f>
        <v/>
      </c>
      <c r="HZ6" s="8">
        <f>IF(HZ5="","",LEFT(TEXT(HZ5,"ddd"),1))</f>
        <v/>
      </c>
      <c r="IA6" s="8">
        <f>IF(IA5="","",LEFT(TEXT(IA5,"ddd"),1))</f>
        <v/>
      </c>
      <c r="IB6" s="8">
        <f>IF(IB5="","",LEFT(TEXT(IB5,"ddd"),1))</f>
        <v/>
      </c>
      <c r="IC6" s="8">
        <f>IF(IC5="","",LEFT(TEXT(IC5,"ddd"),1))</f>
        <v/>
      </c>
      <c r="ID6" s="8">
        <f>IF(ID5="","",LEFT(TEXT(ID5,"ddd"),1))</f>
        <v/>
      </c>
      <c r="IE6" s="8">
        <f>IF(IE5="","",LEFT(TEXT(IE5,"ddd"),1))</f>
        <v/>
      </c>
      <c r="IF6" s="8">
        <f>IF(IF5="","",LEFT(TEXT(IF5,"ddd"),1))</f>
        <v/>
      </c>
      <c r="IG6" s="8">
        <f>IF(IG5="","",LEFT(TEXT(IG5,"ddd"),1))</f>
        <v/>
      </c>
      <c r="IH6" s="8">
        <f>IF(IH5="","",LEFT(TEXT(IH5,"ddd"),1))</f>
        <v/>
      </c>
      <c r="II6" s="8">
        <f>IF(II5="","",LEFT(TEXT(II5,"ddd"),1))</f>
        <v/>
      </c>
      <c r="IJ6" s="8">
        <f>IF(IJ5="","",LEFT(TEXT(IJ5,"ddd"),1))</f>
        <v/>
      </c>
      <c r="IK6" s="8">
        <f>IF(IK5="","",LEFT(TEXT(IK5,"ddd"),1))</f>
        <v/>
      </c>
      <c r="IL6" s="8">
        <f>IF(IL5="","",LEFT(TEXT(IL5,"ddd"),1))</f>
        <v/>
      </c>
      <c r="IM6" s="8">
        <f>IF(IM5="","",LEFT(TEXT(IM5,"ddd"),1))</f>
        <v/>
      </c>
      <c r="IN6" s="8">
        <f>IF(IN5="","",LEFT(TEXT(IN5,"ddd"),1))</f>
        <v/>
      </c>
      <c r="IO6" s="8">
        <f>IF(IO5="","",LEFT(TEXT(IO5,"ddd"),1))</f>
        <v/>
      </c>
      <c r="IP6" s="8">
        <f>IF(IP5="","",LEFT(TEXT(IP5,"ddd"),1))</f>
        <v/>
      </c>
      <c r="IQ6" s="8">
        <f>IF(IQ5="","",LEFT(TEXT(IQ5,"ddd"),1))</f>
        <v/>
      </c>
      <c r="IR6" s="8">
        <f>IF(IR5="","",LEFT(TEXT(IR5,"ddd"),1))</f>
        <v/>
      </c>
      <c r="IS6" s="8">
        <f>IF(IS5="","",LEFT(TEXT(IS5,"ddd"),1))</f>
        <v/>
      </c>
      <c r="IT6" s="8">
        <f>IF(IT5="","",LEFT(TEXT(IT5,"ddd"),1))</f>
        <v/>
      </c>
      <c r="IU6" s="8">
        <f>IF(IU5="","",LEFT(TEXT(IU5,"ddd"),1))</f>
        <v/>
      </c>
      <c r="IV6" s="8">
        <f>IF(IV5="","",LEFT(TEXT(IV5,"ddd"),1))</f>
        <v/>
      </c>
      <c r="IW6" s="8">
        <f>IF(IW5="","",LEFT(TEXT(IW5,"ddd"),1))</f>
        <v/>
      </c>
      <c r="IX6" s="8">
        <f>IF(IX5="","",LEFT(TEXT(IX5,"ddd"),1))</f>
        <v/>
      </c>
      <c r="IY6" s="8">
        <f>IF(IY5="","",LEFT(TEXT(IY5,"ddd"),1))</f>
        <v/>
      </c>
      <c r="IZ6" s="8">
        <f>IF(IZ5="","",LEFT(TEXT(IZ5,"ddd"),1))</f>
        <v/>
      </c>
      <c r="JA6" s="8">
        <f>IF(JA5="","",LEFT(TEXT(JA5,"ddd"),1))</f>
        <v/>
      </c>
      <c r="JB6" s="8">
        <f>IF(JB5="","",LEFT(TEXT(JB5,"ddd"),1))</f>
        <v/>
      </c>
      <c r="JC6" s="8">
        <f>IF(JC5="","",LEFT(TEXT(JC5,"ddd"),1))</f>
        <v/>
      </c>
      <c r="JD6" s="8">
        <f>IF(JD5="","",LEFT(TEXT(JD5,"ddd"),1))</f>
        <v/>
      </c>
      <c r="JE6" s="8">
        <f>IF(JE5="","",LEFT(TEXT(JE5,"ddd"),1))</f>
        <v/>
      </c>
      <c r="JF6" s="8">
        <f>IF(JF5="","",LEFT(TEXT(JF5,"ddd"),1))</f>
        <v/>
      </c>
      <c r="JG6" s="8">
        <f>IF(JG5="","",LEFT(TEXT(JG5,"ddd"),1))</f>
        <v/>
      </c>
      <c r="JH6" s="8">
        <f>IF(JH5="","",LEFT(TEXT(JH5,"ddd"),1))</f>
        <v/>
      </c>
      <c r="JI6" s="8">
        <f>IF(JI5="","",LEFT(TEXT(JI5,"ddd"),1))</f>
        <v/>
      </c>
      <c r="JJ6" s="8">
        <f>IF(JJ5="","",LEFT(TEXT(JJ5,"ddd"),1))</f>
        <v/>
      </c>
      <c r="JK6" s="8">
        <f>IF(JK5="","",LEFT(TEXT(JK5,"ddd"),1))</f>
        <v/>
      </c>
      <c r="JL6" s="8">
        <f>IF(JL5="","",LEFT(TEXT(JL5,"ddd"),1))</f>
        <v/>
      </c>
      <c r="JM6" s="8">
        <f>IF(JM5="","",LEFT(TEXT(JM5,"ddd"),1))</f>
        <v/>
      </c>
      <c r="JN6" s="8">
        <f>IF(JN5="","",LEFT(TEXT(JN5,"ddd"),1))</f>
        <v/>
      </c>
      <c r="JO6" s="8">
        <f>IF(JO5="","",LEFT(TEXT(JO5,"ddd"),1))</f>
        <v/>
      </c>
      <c r="JP6" s="8">
        <f>IF(JP5="","",LEFT(TEXT(JP5,"ddd"),1))</f>
        <v/>
      </c>
      <c r="JQ6" s="8">
        <f>IF(JQ5="","",LEFT(TEXT(JQ5,"ddd"),1))</f>
        <v/>
      </c>
      <c r="JR6" s="8">
        <f>IF(JR5="","",LEFT(TEXT(JR5,"ddd"),1))</f>
        <v/>
      </c>
      <c r="JS6" s="8">
        <f>IF(JS5="","",LEFT(TEXT(JS5,"ddd"),1))</f>
        <v/>
      </c>
      <c r="JT6" s="8">
        <f>IF(JT5="","",LEFT(TEXT(JT5,"ddd"),1))</f>
        <v/>
      </c>
      <c r="JU6" s="8">
        <f>IF(JU5="","",LEFT(TEXT(JU5,"ddd"),1))</f>
        <v/>
      </c>
      <c r="JV6" s="8">
        <f>IF(JV5="","",LEFT(TEXT(JV5,"ddd"),1))</f>
        <v/>
      </c>
      <c r="JW6" s="8">
        <f>IF(JW5="","",LEFT(TEXT(JW5,"ddd"),1))</f>
        <v/>
      </c>
      <c r="JX6" s="8">
        <f>IF(JX5="","",LEFT(TEXT(JX5,"ddd"),1))</f>
        <v/>
      </c>
      <c r="JY6" s="8">
        <f>IF(JY5="","",LEFT(TEXT(JY5,"ddd"),1))</f>
        <v/>
      </c>
      <c r="JZ6" s="8">
        <f>IF(JZ5="","",LEFT(TEXT(JZ5,"ddd"),1))</f>
        <v/>
      </c>
      <c r="KA6" s="8">
        <f>IF(KA5="","",LEFT(TEXT(KA5,"ddd"),1))</f>
        <v/>
      </c>
      <c r="KB6" s="8">
        <f>IF(KB5="","",LEFT(TEXT(KB5,"ddd"),1))</f>
        <v/>
      </c>
      <c r="KC6" s="8">
        <f>IF(KC5="","",LEFT(TEXT(KC5,"ddd"),1))</f>
        <v/>
      </c>
      <c r="KD6" s="8">
        <f>IF(KD5="","",LEFT(TEXT(KD5,"ddd"),1))</f>
        <v/>
      </c>
      <c r="KE6" s="8">
        <f>IF(KE5="","",LEFT(TEXT(KE5,"ddd"),1))</f>
        <v/>
      </c>
      <c r="KF6" s="8">
        <f>IF(KF5="","",LEFT(TEXT(KF5,"ddd"),1))</f>
        <v/>
      </c>
      <c r="KG6" s="8">
        <f>IF(KG5="","",LEFT(TEXT(KG5,"ddd"),1))</f>
        <v/>
      </c>
      <c r="KH6" s="8">
        <f>IF(KH5="","",LEFT(TEXT(KH5,"ddd"),1))</f>
        <v/>
      </c>
      <c r="KI6" s="8">
        <f>IF(KI5="","",LEFT(TEXT(KI5,"ddd"),1))</f>
        <v/>
      </c>
      <c r="KJ6" s="8">
        <f>IF(KJ5="","",LEFT(TEXT(KJ5,"ddd"),1))</f>
        <v/>
      </c>
      <c r="KK6" s="8">
        <f>IF(KK5="","",LEFT(TEXT(KK5,"ddd"),1))</f>
        <v/>
      </c>
      <c r="KL6" s="8">
        <f>IF(KL5="","",LEFT(TEXT(KL5,"ddd"),1))</f>
        <v/>
      </c>
      <c r="KM6" s="8">
        <f>IF(KM5="","",LEFT(TEXT(KM5,"ddd"),1))</f>
        <v/>
      </c>
      <c r="KN6" s="8">
        <f>IF(KN5="","",LEFT(TEXT(KN5,"ddd"),1))</f>
        <v/>
      </c>
      <c r="KO6" s="8">
        <f>IF(KO5="","",LEFT(TEXT(KO5,"ddd"),1))</f>
        <v/>
      </c>
      <c r="KP6" s="8">
        <f>IF(KP5="","",LEFT(TEXT(KP5,"ddd"),1))</f>
        <v/>
      </c>
      <c r="KQ6" s="8">
        <f>IF(KQ5="","",LEFT(TEXT(KQ5,"ddd"),1))</f>
        <v/>
      </c>
      <c r="KR6" s="8">
        <f>IF(KR5="","",LEFT(TEXT(KR5,"ddd"),1))</f>
        <v/>
      </c>
      <c r="KS6" s="8">
        <f>IF(KS5="","",LEFT(TEXT(KS5,"ddd"),1))</f>
        <v/>
      </c>
      <c r="KT6" s="8">
        <f>IF(KT5="","",LEFT(TEXT(KT5,"ddd"),1))</f>
        <v/>
      </c>
      <c r="KU6" s="8">
        <f>IF(KU5="","",LEFT(TEXT(KU5,"ddd"),1))</f>
        <v/>
      </c>
      <c r="KV6" s="8">
        <f>IF(KV5="","",LEFT(TEXT(KV5,"ddd"),1))</f>
        <v/>
      </c>
      <c r="KW6" s="8">
        <f>IF(KW5="","",LEFT(TEXT(KW5,"ddd"),1))</f>
        <v/>
      </c>
      <c r="KX6" s="8">
        <f>IF(KX5="","",LEFT(TEXT(KX5,"ddd"),1))</f>
        <v/>
      </c>
      <c r="KY6" s="8">
        <f>IF(KY5="","",LEFT(TEXT(KY5,"ddd"),1))</f>
        <v/>
      </c>
      <c r="KZ6" s="8">
        <f>IF(KZ5="","",LEFT(TEXT(KZ5,"ddd"),1))</f>
        <v/>
      </c>
      <c r="LA6" s="8">
        <f>IF(LA5="","",LEFT(TEXT(LA5,"ddd"),1))</f>
        <v/>
      </c>
      <c r="LB6" s="8">
        <f>IF(LB5="","",LEFT(TEXT(LB5,"ddd"),1))</f>
        <v/>
      </c>
      <c r="LC6" s="8">
        <f>IF(LC5="","",LEFT(TEXT(LC5,"ddd"),1))</f>
        <v/>
      </c>
      <c r="LD6" s="8">
        <f>IF(LD5="","",LEFT(TEXT(LD5,"ddd"),1))</f>
        <v/>
      </c>
      <c r="LE6" s="8">
        <f>IF(LE5="","",LEFT(TEXT(LE5,"ddd"),1))</f>
        <v/>
      </c>
      <c r="LF6" s="8">
        <f>IF(LF5="","",LEFT(TEXT(LF5,"ddd"),1))</f>
        <v/>
      </c>
      <c r="LG6" s="8">
        <f>IF(LG5="","",LEFT(TEXT(LG5,"ddd"),1))</f>
        <v/>
      </c>
      <c r="LH6" s="8">
        <f>IF(LH5="","",LEFT(TEXT(LH5,"ddd"),1))</f>
        <v/>
      </c>
      <c r="LI6" s="8">
        <f>IF(LI5="","",LEFT(TEXT(LI5,"ddd"),1))</f>
        <v/>
      </c>
      <c r="LJ6" s="8">
        <f>IF(LJ5="","",LEFT(TEXT(LJ5,"ddd"),1))</f>
        <v/>
      </c>
      <c r="LK6" s="8">
        <f>IF(LK5="","",LEFT(TEXT(LK5,"ddd"),1))</f>
        <v/>
      </c>
      <c r="LL6" s="8">
        <f>IF(LL5="","",LEFT(TEXT(LL5,"ddd"),1))</f>
        <v/>
      </c>
      <c r="LM6" s="8">
        <f>IF(LM5="","",LEFT(TEXT(LM5,"ddd"),1))</f>
        <v/>
      </c>
      <c r="LN6" s="8">
        <f>IF(LN5="","",LEFT(TEXT(LN5,"ddd"),1))</f>
        <v/>
      </c>
      <c r="LO6" s="8">
        <f>IF(LO5="","",LEFT(TEXT(LO5,"ddd"),1))</f>
        <v/>
      </c>
      <c r="LP6" s="8">
        <f>IF(LP5="","",LEFT(TEXT(LP5,"ddd"),1))</f>
        <v/>
      </c>
      <c r="LQ6" s="8">
        <f>IF(LQ5="","",LEFT(TEXT(LQ5,"ddd"),1))</f>
        <v/>
      </c>
      <c r="LR6" s="8">
        <f>IF(LR5="","",LEFT(TEXT(LR5,"ddd"),1))</f>
        <v/>
      </c>
      <c r="LS6" s="8">
        <f>IF(LS5="","",LEFT(TEXT(LS5,"ddd"),1))</f>
        <v/>
      </c>
      <c r="LT6" s="8">
        <f>IF(LT5="","",LEFT(TEXT(LT5,"ddd"),1))</f>
        <v/>
      </c>
      <c r="LU6" s="8">
        <f>IF(LU5="","",LEFT(TEXT(LU5,"ddd"),1))</f>
        <v/>
      </c>
      <c r="LV6" s="8">
        <f>IF(LV5="","",LEFT(TEXT(LV5,"ddd"),1))</f>
        <v/>
      </c>
      <c r="LW6" s="8">
        <f>IF(LW5="","",LEFT(TEXT(LW5,"ddd"),1))</f>
        <v/>
      </c>
      <c r="LX6" s="8">
        <f>IF(LX5="","",LEFT(TEXT(LX5,"ddd"),1))</f>
        <v/>
      </c>
      <c r="LY6" s="8">
        <f>IF(LY5="","",LEFT(TEXT(LY5,"ddd"),1))</f>
        <v/>
      </c>
      <c r="LZ6" s="8">
        <f>IF(LZ5="","",LEFT(TEXT(LZ5,"ddd"),1))</f>
        <v/>
      </c>
      <c r="MA6" s="8">
        <f>IF(MA5="","",LEFT(TEXT(MA5,"ddd"),1))</f>
        <v/>
      </c>
      <c r="MB6" s="8">
        <f>IF(MB5="","",LEFT(TEXT(MB5,"ddd"),1))</f>
        <v/>
      </c>
      <c r="MC6" s="8">
        <f>IF(MC5="","",LEFT(TEXT(MC5,"ddd"),1))</f>
        <v/>
      </c>
      <c r="MD6" s="8">
        <f>IF(MD5="","",LEFT(TEXT(MD5,"ddd"),1))</f>
        <v/>
      </c>
      <c r="ME6" s="8">
        <f>IF(ME5="","",LEFT(TEXT(ME5,"ddd"),1))</f>
        <v/>
      </c>
      <c r="MF6" s="8">
        <f>IF(MF5="","",LEFT(TEXT(MF5,"ddd"),1))</f>
        <v/>
      </c>
      <c r="MG6" s="8">
        <f>IF(MG5="","",LEFT(TEXT(MG5,"ddd"),1))</f>
        <v/>
      </c>
      <c r="MH6" s="8">
        <f>IF(MH5="","",LEFT(TEXT(MH5,"ddd"),1))</f>
        <v/>
      </c>
      <c r="MI6" s="8">
        <f>IF(MI5="","",LEFT(TEXT(MI5,"ddd"),1))</f>
        <v/>
      </c>
      <c r="MJ6" s="8">
        <f>IF(MJ5="","",LEFT(TEXT(MJ5,"ddd"),1))</f>
        <v/>
      </c>
      <c r="MK6" s="8">
        <f>IF(MK5="","",LEFT(TEXT(MK5,"ddd"),1))</f>
        <v/>
      </c>
      <c r="ML6" s="8">
        <f>IF(ML5="","",LEFT(TEXT(ML5,"ddd"),1))</f>
        <v/>
      </c>
      <c r="MM6" s="8">
        <f>IF(MM5="","",LEFT(TEXT(MM5,"ddd"),1))</f>
        <v/>
      </c>
      <c r="MN6" s="8">
        <f>IF(MN5="","",LEFT(TEXT(MN5,"ddd"),1))</f>
        <v/>
      </c>
      <c r="MO6" s="8">
        <f>IF(MO5="","",LEFT(TEXT(MO5,"ddd"),1))</f>
        <v/>
      </c>
      <c r="MP6" s="8">
        <f>IF(MP5="","",LEFT(TEXT(MP5,"ddd"),1))</f>
        <v/>
      </c>
      <c r="MQ6" s="8">
        <f>IF(MQ5="","",LEFT(TEXT(MQ5,"ddd"),1))</f>
        <v/>
      </c>
      <c r="MR6" s="8">
        <f>IF(MR5="","",LEFT(TEXT(MR5,"ddd"),1))</f>
        <v/>
      </c>
      <c r="MS6" s="8">
        <f>IF(MS5="","",LEFT(TEXT(MS5,"ddd"),1))</f>
        <v/>
      </c>
      <c r="MT6" s="8">
        <f>IF(MT5="","",LEFT(TEXT(MT5,"ddd"),1))</f>
        <v/>
      </c>
      <c r="MU6" s="8">
        <f>IF(MU5="","",LEFT(TEXT(MU5,"ddd"),1))</f>
        <v/>
      </c>
      <c r="MV6" s="8">
        <f>IF(MV5="","",LEFT(TEXT(MV5,"ddd"),1))</f>
        <v/>
      </c>
      <c r="MW6" s="8">
        <f>IF(MW5="","",LEFT(TEXT(MW5,"ddd"),1))</f>
        <v/>
      </c>
      <c r="MX6" s="8">
        <f>IF(MX5="","",LEFT(TEXT(MX5,"ddd"),1))</f>
        <v/>
      </c>
      <c r="MY6" s="8">
        <f>IF(MY5="","",LEFT(TEXT(MY5,"ddd"),1))</f>
        <v/>
      </c>
      <c r="MZ6" s="8">
        <f>IF(MZ5="","",LEFT(TEXT(MZ5,"ddd"),1))</f>
        <v/>
      </c>
      <c r="NA6" s="8">
        <f>IF(NA5="","",LEFT(TEXT(NA5,"ddd"),1))</f>
        <v/>
      </c>
      <c r="NB6" s="8">
        <f>IF(NB5="","",LEFT(TEXT(NB5,"ddd"),1))</f>
        <v/>
      </c>
      <c r="NC6" s="8">
        <f>IF(NC5="","",LEFT(TEXT(NC5,"ddd"),1))</f>
        <v/>
      </c>
    </row>
    <row r="7">
      <c r="A7" s="4" t="inlineStr">
        <is>
          <t>W = weekend, F = feestdag</t>
        </is>
      </c>
      <c r="B7" s="8">
        <f>IF(B5="","",IF(COUNTIF(Feestdagen!$B$22:$B$32,B5)&gt;0,"F",IF(WEEKDAY(B5,2)&gt;5,"W","")))</f>
        <v/>
      </c>
      <c r="C7" s="8">
        <f>IF(C5="","",IF(COUNTIF(Feestdagen!$B$22:$B$32,C5)&gt;0,"F",IF(WEEKDAY(C5,2)&gt;5,"W","")))</f>
        <v/>
      </c>
      <c r="D7" s="8">
        <f>IF(D5="","",IF(COUNTIF(Feestdagen!$B$22:$B$32,D5)&gt;0,"F",IF(WEEKDAY(D5,2)&gt;5,"W","")))</f>
        <v/>
      </c>
      <c r="E7" s="8">
        <f>IF(E5="","",IF(COUNTIF(Feestdagen!$B$22:$B$32,E5)&gt;0,"F",IF(WEEKDAY(E5,2)&gt;5,"W","")))</f>
        <v/>
      </c>
      <c r="F7" s="8">
        <f>IF(F5="","",IF(COUNTIF(Feestdagen!$B$22:$B$32,F5)&gt;0,"F",IF(WEEKDAY(F5,2)&gt;5,"W","")))</f>
        <v/>
      </c>
      <c r="G7" s="8">
        <f>IF(G5="","",IF(COUNTIF(Feestdagen!$B$22:$B$32,G5)&gt;0,"F",IF(WEEKDAY(G5,2)&gt;5,"W","")))</f>
        <v/>
      </c>
      <c r="H7" s="8">
        <f>IF(H5="","",IF(COUNTIF(Feestdagen!$B$22:$B$32,H5)&gt;0,"F",IF(WEEKDAY(H5,2)&gt;5,"W","")))</f>
        <v/>
      </c>
      <c r="I7" s="8">
        <f>IF(I5="","",IF(COUNTIF(Feestdagen!$B$22:$B$32,I5)&gt;0,"F",IF(WEEKDAY(I5,2)&gt;5,"W","")))</f>
        <v/>
      </c>
      <c r="J7" s="8">
        <f>IF(J5="","",IF(COUNTIF(Feestdagen!$B$22:$B$32,J5)&gt;0,"F",IF(WEEKDAY(J5,2)&gt;5,"W","")))</f>
        <v/>
      </c>
      <c r="K7" s="8">
        <f>IF(K5="","",IF(COUNTIF(Feestdagen!$B$22:$B$32,K5)&gt;0,"F",IF(WEEKDAY(K5,2)&gt;5,"W","")))</f>
        <v/>
      </c>
      <c r="L7" s="8">
        <f>IF(L5="","",IF(COUNTIF(Feestdagen!$B$22:$B$32,L5)&gt;0,"F",IF(WEEKDAY(L5,2)&gt;5,"W","")))</f>
        <v/>
      </c>
      <c r="M7" s="8">
        <f>IF(M5="","",IF(COUNTIF(Feestdagen!$B$22:$B$32,M5)&gt;0,"F",IF(WEEKDAY(M5,2)&gt;5,"W","")))</f>
        <v/>
      </c>
      <c r="N7" s="8">
        <f>IF(N5="","",IF(COUNTIF(Feestdagen!$B$22:$B$32,N5)&gt;0,"F",IF(WEEKDAY(N5,2)&gt;5,"W","")))</f>
        <v/>
      </c>
      <c r="O7" s="8">
        <f>IF(O5="","",IF(COUNTIF(Feestdagen!$B$22:$B$32,O5)&gt;0,"F",IF(WEEKDAY(O5,2)&gt;5,"W","")))</f>
        <v/>
      </c>
      <c r="P7" s="8">
        <f>IF(P5="","",IF(COUNTIF(Feestdagen!$B$22:$B$32,P5)&gt;0,"F",IF(WEEKDAY(P5,2)&gt;5,"W","")))</f>
        <v/>
      </c>
      <c r="Q7" s="8">
        <f>IF(Q5="","",IF(COUNTIF(Feestdagen!$B$22:$B$32,Q5)&gt;0,"F",IF(WEEKDAY(Q5,2)&gt;5,"W","")))</f>
        <v/>
      </c>
      <c r="R7" s="8">
        <f>IF(R5="","",IF(COUNTIF(Feestdagen!$B$22:$B$32,R5)&gt;0,"F",IF(WEEKDAY(R5,2)&gt;5,"W","")))</f>
        <v/>
      </c>
      <c r="S7" s="8">
        <f>IF(S5="","",IF(COUNTIF(Feestdagen!$B$22:$B$32,S5)&gt;0,"F",IF(WEEKDAY(S5,2)&gt;5,"W","")))</f>
        <v/>
      </c>
      <c r="T7" s="8">
        <f>IF(T5="","",IF(COUNTIF(Feestdagen!$B$22:$B$32,T5)&gt;0,"F",IF(WEEKDAY(T5,2)&gt;5,"W","")))</f>
        <v/>
      </c>
      <c r="U7" s="8">
        <f>IF(U5="","",IF(COUNTIF(Feestdagen!$B$22:$B$32,U5)&gt;0,"F",IF(WEEKDAY(U5,2)&gt;5,"W","")))</f>
        <v/>
      </c>
      <c r="V7" s="8">
        <f>IF(V5="","",IF(COUNTIF(Feestdagen!$B$22:$B$32,V5)&gt;0,"F",IF(WEEKDAY(V5,2)&gt;5,"W","")))</f>
        <v/>
      </c>
      <c r="W7" s="8">
        <f>IF(W5="","",IF(COUNTIF(Feestdagen!$B$22:$B$32,W5)&gt;0,"F",IF(WEEKDAY(W5,2)&gt;5,"W","")))</f>
        <v/>
      </c>
      <c r="X7" s="8">
        <f>IF(X5="","",IF(COUNTIF(Feestdagen!$B$22:$B$32,X5)&gt;0,"F",IF(WEEKDAY(X5,2)&gt;5,"W","")))</f>
        <v/>
      </c>
      <c r="Y7" s="8">
        <f>IF(Y5="","",IF(COUNTIF(Feestdagen!$B$22:$B$32,Y5)&gt;0,"F",IF(WEEKDAY(Y5,2)&gt;5,"W","")))</f>
        <v/>
      </c>
      <c r="Z7" s="8">
        <f>IF(Z5="","",IF(COUNTIF(Feestdagen!$B$22:$B$32,Z5)&gt;0,"F",IF(WEEKDAY(Z5,2)&gt;5,"W","")))</f>
        <v/>
      </c>
      <c r="AA7" s="8">
        <f>IF(AA5="","",IF(COUNTIF(Feestdagen!$B$22:$B$32,AA5)&gt;0,"F",IF(WEEKDAY(AA5,2)&gt;5,"W","")))</f>
        <v/>
      </c>
      <c r="AB7" s="8">
        <f>IF(AB5="","",IF(COUNTIF(Feestdagen!$B$22:$B$32,AB5)&gt;0,"F",IF(WEEKDAY(AB5,2)&gt;5,"W","")))</f>
        <v/>
      </c>
      <c r="AC7" s="8">
        <f>IF(AC5="","",IF(COUNTIF(Feestdagen!$B$22:$B$32,AC5)&gt;0,"F",IF(WEEKDAY(AC5,2)&gt;5,"W","")))</f>
        <v/>
      </c>
      <c r="AD7" s="8">
        <f>IF(AD5="","",IF(COUNTIF(Feestdagen!$B$22:$B$32,AD5)&gt;0,"F",IF(WEEKDAY(AD5,2)&gt;5,"W","")))</f>
        <v/>
      </c>
      <c r="AE7" s="8">
        <f>IF(AE5="","",IF(COUNTIF(Feestdagen!$B$22:$B$32,AE5)&gt;0,"F",IF(WEEKDAY(AE5,2)&gt;5,"W","")))</f>
        <v/>
      </c>
      <c r="AF7" s="8">
        <f>IF(AF5="","",IF(COUNTIF(Feestdagen!$B$22:$B$32,AF5)&gt;0,"F",IF(WEEKDAY(AF5,2)&gt;5,"W","")))</f>
        <v/>
      </c>
      <c r="AG7" s="8">
        <f>IF(AG5="","",IF(COUNTIF(Feestdagen!$B$22:$B$32,AG5)&gt;0,"F",IF(WEEKDAY(AG5,2)&gt;5,"W","")))</f>
        <v/>
      </c>
      <c r="AH7" s="8">
        <f>IF(AH5="","",IF(COUNTIF(Feestdagen!$B$22:$B$32,AH5)&gt;0,"F",IF(WEEKDAY(AH5,2)&gt;5,"W","")))</f>
        <v/>
      </c>
      <c r="AI7" s="8">
        <f>IF(AI5="","",IF(COUNTIF(Feestdagen!$B$22:$B$32,AI5)&gt;0,"F",IF(WEEKDAY(AI5,2)&gt;5,"W","")))</f>
        <v/>
      </c>
      <c r="AJ7" s="8">
        <f>IF(AJ5="","",IF(COUNTIF(Feestdagen!$B$22:$B$32,AJ5)&gt;0,"F",IF(WEEKDAY(AJ5,2)&gt;5,"W","")))</f>
        <v/>
      </c>
      <c r="AK7" s="8">
        <f>IF(AK5="","",IF(COUNTIF(Feestdagen!$B$22:$B$32,AK5)&gt;0,"F",IF(WEEKDAY(AK5,2)&gt;5,"W","")))</f>
        <v/>
      </c>
      <c r="AL7" s="8">
        <f>IF(AL5="","",IF(COUNTIF(Feestdagen!$B$22:$B$32,AL5)&gt;0,"F",IF(WEEKDAY(AL5,2)&gt;5,"W","")))</f>
        <v/>
      </c>
      <c r="AM7" s="8">
        <f>IF(AM5="","",IF(COUNTIF(Feestdagen!$B$22:$B$32,AM5)&gt;0,"F",IF(WEEKDAY(AM5,2)&gt;5,"W","")))</f>
        <v/>
      </c>
      <c r="AN7" s="8">
        <f>IF(AN5="","",IF(COUNTIF(Feestdagen!$B$22:$B$32,AN5)&gt;0,"F",IF(WEEKDAY(AN5,2)&gt;5,"W","")))</f>
        <v/>
      </c>
      <c r="AO7" s="8">
        <f>IF(AO5="","",IF(COUNTIF(Feestdagen!$B$22:$B$32,AO5)&gt;0,"F",IF(WEEKDAY(AO5,2)&gt;5,"W","")))</f>
        <v/>
      </c>
      <c r="AP7" s="8">
        <f>IF(AP5="","",IF(COUNTIF(Feestdagen!$B$22:$B$32,AP5)&gt;0,"F",IF(WEEKDAY(AP5,2)&gt;5,"W","")))</f>
        <v/>
      </c>
      <c r="AQ7" s="8">
        <f>IF(AQ5="","",IF(COUNTIF(Feestdagen!$B$22:$B$32,AQ5)&gt;0,"F",IF(WEEKDAY(AQ5,2)&gt;5,"W","")))</f>
        <v/>
      </c>
      <c r="AR7" s="8">
        <f>IF(AR5="","",IF(COUNTIF(Feestdagen!$B$22:$B$32,AR5)&gt;0,"F",IF(WEEKDAY(AR5,2)&gt;5,"W","")))</f>
        <v/>
      </c>
      <c r="AS7" s="8">
        <f>IF(AS5="","",IF(COUNTIF(Feestdagen!$B$22:$B$32,AS5)&gt;0,"F",IF(WEEKDAY(AS5,2)&gt;5,"W","")))</f>
        <v/>
      </c>
      <c r="AT7" s="8">
        <f>IF(AT5="","",IF(COUNTIF(Feestdagen!$B$22:$B$32,AT5)&gt;0,"F",IF(WEEKDAY(AT5,2)&gt;5,"W","")))</f>
        <v/>
      </c>
      <c r="AU7" s="8">
        <f>IF(AU5="","",IF(COUNTIF(Feestdagen!$B$22:$B$32,AU5)&gt;0,"F",IF(WEEKDAY(AU5,2)&gt;5,"W","")))</f>
        <v/>
      </c>
      <c r="AV7" s="8">
        <f>IF(AV5="","",IF(COUNTIF(Feestdagen!$B$22:$B$32,AV5)&gt;0,"F",IF(WEEKDAY(AV5,2)&gt;5,"W","")))</f>
        <v/>
      </c>
      <c r="AW7" s="8">
        <f>IF(AW5="","",IF(COUNTIF(Feestdagen!$B$22:$B$32,AW5)&gt;0,"F",IF(WEEKDAY(AW5,2)&gt;5,"W","")))</f>
        <v/>
      </c>
      <c r="AX7" s="8">
        <f>IF(AX5="","",IF(COUNTIF(Feestdagen!$B$22:$B$32,AX5)&gt;0,"F",IF(WEEKDAY(AX5,2)&gt;5,"W","")))</f>
        <v/>
      </c>
      <c r="AY7" s="8">
        <f>IF(AY5="","",IF(COUNTIF(Feestdagen!$B$22:$B$32,AY5)&gt;0,"F",IF(WEEKDAY(AY5,2)&gt;5,"W","")))</f>
        <v/>
      </c>
      <c r="AZ7" s="8">
        <f>IF(AZ5="","",IF(COUNTIF(Feestdagen!$B$22:$B$32,AZ5)&gt;0,"F",IF(WEEKDAY(AZ5,2)&gt;5,"W","")))</f>
        <v/>
      </c>
      <c r="BA7" s="8">
        <f>IF(BA5="","",IF(COUNTIF(Feestdagen!$B$22:$B$32,BA5)&gt;0,"F",IF(WEEKDAY(BA5,2)&gt;5,"W","")))</f>
        <v/>
      </c>
      <c r="BB7" s="8">
        <f>IF(BB5="","",IF(COUNTIF(Feestdagen!$B$22:$B$32,BB5)&gt;0,"F",IF(WEEKDAY(BB5,2)&gt;5,"W","")))</f>
        <v/>
      </c>
      <c r="BC7" s="8">
        <f>IF(BC5="","",IF(COUNTIF(Feestdagen!$B$22:$B$32,BC5)&gt;0,"F",IF(WEEKDAY(BC5,2)&gt;5,"W","")))</f>
        <v/>
      </c>
      <c r="BD7" s="8">
        <f>IF(BD5="","",IF(COUNTIF(Feestdagen!$B$22:$B$32,BD5)&gt;0,"F",IF(WEEKDAY(BD5,2)&gt;5,"W","")))</f>
        <v/>
      </c>
      <c r="BE7" s="8">
        <f>IF(BE5="","",IF(COUNTIF(Feestdagen!$B$22:$B$32,BE5)&gt;0,"F",IF(WEEKDAY(BE5,2)&gt;5,"W","")))</f>
        <v/>
      </c>
      <c r="BF7" s="8">
        <f>IF(BF5="","",IF(COUNTIF(Feestdagen!$B$22:$B$32,BF5)&gt;0,"F",IF(WEEKDAY(BF5,2)&gt;5,"W","")))</f>
        <v/>
      </c>
      <c r="BG7" s="8">
        <f>IF(BG5="","",IF(COUNTIF(Feestdagen!$B$22:$B$32,BG5)&gt;0,"F",IF(WEEKDAY(BG5,2)&gt;5,"W","")))</f>
        <v/>
      </c>
      <c r="BH7" s="8">
        <f>IF(BH5="","",IF(COUNTIF(Feestdagen!$B$22:$B$32,BH5)&gt;0,"F",IF(WEEKDAY(BH5,2)&gt;5,"W","")))</f>
        <v/>
      </c>
      <c r="BI7" s="8">
        <f>IF(BI5="","",IF(COUNTIF(Feestdagen!$B$22:$B$32,BI5)&gt;0,"F",IF(WEEKDAY(BI5,2)&gt;5,"W","")))</f>
        <v/>
      </c>
      <c r="BJ7" s="8">
        <f>IF(BJ5="","",IF(COUNTIF(Feestdagen!$B$22:$B$32,BJ5)&gt;0,"F",IF(WEEKDAY(BJ5,2)&gt;5,"W","")))</f>
        <v/>
      </c>
      <c r="BK7" s="8">
        <f>IF(BK5="","",IF(COUNTIF(Feestdagen!$B$22:$B$32,BK5)&gt;0,"F",IF(WEEKDAY(BK5,2)&gt;5,"W","")))</f>
        <v/>
      </c>
      <c r="BL7" s="8">
        <f>IF(BL5="","",IF(COUNTIF(Feestdagen!$B$22:$B$32,BL5)&gt;0,"F",IF(WEEKDAY(BL5,2)&gt;5,"W","")))</f>
        <v/>
      </c>
      <c r="BM7" s="8">
        <f>IF(BM5="","",IF(COUNTIF(Feestdagen!$B$22:$B$32,BM5)&gt;0,"F",IF(WEEKDAY(BM5,2)&gt;5,"W","")))</f>
        <v/>
      </c>
      <c r="BN7" s="8">
        <f>IF(BN5="","",IF(COUNTIF(Feestdagen!$B$22:$B$32,BN5)&gt;0,"F",IF(WEEKDAY(BN5,2)&gt;5,"W","")))</f>
        <v/>
      </c>
      <c r="BO7" s="8">
        <f>IF(BO5="","",IF(COUNTIF(Feestdagen!$B$22:$B$32,BO5)&gt;0,"F",IF(WEEKDAY(BO5,2)&gt;5,"W","")))</f>
        <v/>
      </c>
      <c r="BP7" s="8">
        <f>IF(BP5="","",IF(COUNTIF(Feestdagen!$B$22:$B$32,BP5)&gt;0,"F",IF(WEEKDAY(BP5,2)&gt;5,"W","")))</f>
        <v/>
      </c>
      <c r="BQ7" s="8">
        <f>IF(BQ5="","",IF(COUNTIF(Feestdagen!$B$22:$B$32,BQ5)&gt;0,"F",IF(WEEKDAY(BQ5,2)&gt;5,"W","")))</f>
        <v/>
      </c>
      <c r="BR7" s="8">
        <f>IF(BR5="","",IF(COUNTIF(Feestdagen!$B$22:$B$32,BR5)&gt;0,"F",IF(WEEKDAY(BR5,2)&gt;5,"W","")))</f>
        <v/>
      </c>
      <c r="BS7" s="8">
        <f>IF(BS5="","",IF(COUNTIF(Feestdagen!$B$22:$B$32,BS5)&gt;0,"F",IF(WEEKDAY(BS5,2)&gt;5,"W","")))</f>
        <v/>
      </c>
      <c r="BT7" s="8">
        <f>IF(BT5="","",IF(COUNTIF(Feestdagen!$B$22:$B$32,BT5)&gt;0,"F",IF(WEEKDAY(BT5,2)&gt;5,"W","")))</f>
        <v/>
      </c>
      <c r="BU7" s="8">
        <f>IF(BU5="","",IF(COUNTIF(Feestdagen!$B$22:$B$32,BU5)&gt;0,"F",IF(WEEKDAY(BU5,2)&gt;5,"W","")))</f>
        <v/>
      </c>
      <c r="BV7" s="8">
        <f>IF(BV5="","",IF(COUNTIF(Feestdagen!$B$22:$B$32,BV5)&gt;0,"F",IF(WEEKDAY(BV5,2)&gt;5,"W","")))</f>
        <v/>
      </c>
      <c r="BW7" s="8">
        <f>IF(BW5="","",IF(COUNTIF(Feestdagen!$B$22:$B$32,BW5)&gt;0,"F",IF(WEEKDAY(BW5,2)&gt;5,"W","")))</f>
        <v/>
      </c>
      <c r="BX7" s="8">
        <f>IF(BX5="","",IF(COUNTIF(Feestdagen!$B$22:$B$32,BX5)&gt;0,"F",IF(WEEKDAY(BX5,2)&gt;5,"W","")))</f>
        <v/>
      </c>
      <c r="BY7" s="8">
        <f>IF(BY5="","",IF(COUNTIF(Feestdagen!$B$22:$B$32,BY5)&gt;0,"F",IF(WEEKDAY(BY5,2)&gt;5,"W","")))</f>
        <v/>
      </c>
      <c r="BZ7" s="8">
        <f>IF(BZ5="","",IF(COUNTIF(Feestdagen!$B$22:$B$32,BZ5)&gt;0,"F",IF(WEEKDAY(BZ5,2)&gt;5,"W","")))</f>
        <v/>
      </c>
      <c r="CA7" s="8">
        <f>IF(CA5="","",IF(COUNTIF(Feestdagen!$B$22:$B$32,CA5)&gt;0,"F",IF(WEEKDAY(CA5,2)&gt;5,"W","")))</f>
        <v/>
      </c>
      <c r="CB7" s="8">
        <f>IF(CB5="","",IF(COUNTIF(Feestdagen!$B$22:$B$32,CB5)&gt;0,"F",IF(WEEKDAY(CB5,2)&gt;5,"W","")))</f>
        <v/>
      </c>
      <c r="CC7" s="8">
        <f>IF(CC5="","",IF(COUNTIF(Feestdagen!$B$22:$B$32,CC5)&gt;0,"F",IF(WEEKDAY(CC5,2)&gt;5,"W","")))</f>
        <v/>
      </c>
      <c r="CD7" s="8">
        <f>IF(CD5="","",IF(COUNTIF(Feestdagen!$B$22:$B$32,CD5)&gt;0,"F",IF(WEEKDAY(CD5,2)&gt;5,"W","")))</f>
        <v/>
      </c>
      <c r="CE7" s="8">
        <f>IF(CE5="","",IF(COUNTIF(Feestdagen!$B$22:$B$32,CE5)&gt;0,"F",IF(WEEKDAY(CE5,2)&gt;5,"W","")))</f>
        <v/>
      </c>
      <c r="CF7" s="8">
        <f>IF(CF5="","",IF(COUNTIF(Feestdagen!$B$22:$B$32,CF5)&gt;0,"F",IF(WEEKDAY(CF5,2)&gt;5,"W","")))</f>
        <v/>
      </c>
      <c r="CG7" s="8">
        <f>IF(CG5="","",IF(COUNTIF(Feestdagen!$B$22:$B$32,CG5)&gt;0,"F",IF(WEEKDAY(CG5,2)&gt;5,"W","")))</f>
        <v/>
      </c>
      <c r="CH7" s="8">
        <f>IF(CH5="","",IF(COUNTIF(Feestdagen!$B$22:$B$32,CH5)&gt;0,"F",IF(WEEKDAY(CH5,2)&gt;5,"W","")))</f>
        <v/>
      </c>
      <c r="CI7" s="8">
        <f>IF(CI5="","",IF(COUNTIF(Feestdagen!$B$22:$B$32,CI5)&gt;0,"F",IF(WEEKDAY(CI5,2)&gt;5,"W","")))</f>
        <v/>
      </c>
      <c r="CJ7" s="8">
        <f>IF(CJ5="","",IF(COUNTIF(Feestdagen!$B$22:$B$32,CJ5)&gt;0,"F",IF(WEEKDAY(CJ5,2)&gt;5,"W","")))</f>
        <v/>
      </c>
      <c r="CK7" s="8">
        <f>IF(CK5="","",IF(COUNTIF(Feestdagen!$B$22:$B$32,CK5)&gt;0,"F",IF(WEEKDAY(CK5,2)&gt;5,"W","")))</f>
        <v/>
      </c>
      <c r="CL7" s="8">
        <f>IF(CL5="","",IF(COUNTIF(Feestdagen!$B$22:$B$32,CL5)&gt;0,"F",IF(WEEKDAY(CL5,2)&gt;5,"W","")))</f>
        <v/>
      </c>
      <c r="CM7" s="8">
        <f>IF(CM5="","",IF(COUNTIF(Feestdagen!$B$22:$B$32,CM5)&gt;0,"F",IF(WEEKDAY(CM5,2)&gt;5,"W","")))</f>
        <v/>
      </c>
      <c r="CN7" s="8">
        <f>IF(CN5="","",IF(COUNTIF(Feestdagen!$B$22:$B$32,CN5)&gt;0,"F",IF(WEEKDAY(CN5,2)&gt;5,"W","")))</f>
        <v/>
      </c>
      <c r="CO7" s="8">
        <f>IF(CO5="","",IF(COUNTIF(Feestdagen!$B$22:$B$32,CO5)&gt;0,"F",IF(WEEKDAY(CO5,2)&gt;5,"W","")))</f>
        <v/>
      </c>
      <c r="CP7" s="8">
        <f>IF(CP5="","",IF(COUNTIF(Feestdagen!$B$22:$B$32,CP5)&gt;0,"F",IF(WEEKDAY(CP5,2)&gt;5,"W","")))</f>
        <v/>
      </c>
      <c r="CQ7" s="8">
        <f>IF(CQ5="","",IF(COUNTIF(Feestdagen!$B$22:$B$32,CQ5)&gt;0,"F",IF(WEEKDAY(CQ5,2)&gt;5,"W","")))</f>
        <v/>
      </c>
      <c r="CR7" s="8">
        <f>IF(CR5="","",IF(COUNTIF(Feestdagen!$B$22:$B$32,CR5)&gt;0,"F",IF(WEEKDAY(CR5,2)&gt;5,"W","")))</f>
        <v/>
      </c>
      <c r="CS7" s="8">
        <f>IF(CS5="","",IF(COUNTIF(Feestdagen!$B$22:$B$32,CS5)&gt;0,"F",IF(WEEKDAY(CS5,2)&gt;5,"W","")))</f>
        <v/>
      </c>
      <c r="CT7" s="8">
        <f>IF(CT5="","",IF(COUNTIF(Feestdagen!$B$22:$B$32,CT5)&gt;0,"F",IF(WEEKDAY(CT5,2)&gt;5,"W","")))</f>
        <v/>
      </c>
      <c r="CU7" s="8">
        <f>IF(CU5="","",IF(COUNTIF(Feestdagen!$B$22:$B$32,CU5)&gt;0,"F",IF(WEEKDAY(CU5,2)&gt;5,"W","")))</f>
        <v/>
      </c>
      <c r="CV7" s="8">
        <f>IF(CV5="","",IF(COUNTIF(Feestdagen!$B$22:$B$32,CV5)&gt;0,"F",IF(WEEKDAY(CV5,2)&gt;5,"W","")))</f>
        <v/>
      </c>
      <c r="CW7" s="8">
        <f>IF(CW5="","",IF(COUNTIF(Feestdagen!$B$22:$B$32,CW5)&gt;0,"F",IF(WEEKDAY(CW5,2)&gt;5,"W","")))</f>
        <v/>
      </c>
      <c r="CX7" s="8">
        <f>IF(CX5="","",IF(COUNTIF(Feestdagen!$B$22:$B$32,CX5)&gt;0,"F",IF(WEEKDAY(CX5,2)&gt;5,"W","")))</f>
        <v/>
      </c>
      <c r="CY7" s="8">
        <f>IF(CY5="","",IF(COUNTIF(Feestdagen!$B$22:$B$32,CY5)&gt;0,"F",IF(WEEKDAY(CY5,2)&gt;5,"W","")))</f>
        <v/>
      </c>
      <c r="CZ7" s="8">
        <f>IF(CZ5="","",IF(COUNTIF(Feestdagen!$B$22:$B$32,CZ5)&gt;0,"F",IF(WEEKDAY(CZ5,2)&gt;5,"W","")))</f>
        <v/>
      </c>
      <c r="DA7" s="8">
        <f>IF(DA5="","",IF(COUNTIF(Feestdagen!$B$22:$B$32,DA5)&gt;0,"F",IF(WEEKDAY(DA5,2)&gt;5,"W","")))</f>
        <v/>
      </c>
      <c r="DB7" s="8">
        <f>IF(DB5="","",IF(COUNTIF(Feestdagen!$B$22:$B$32,DB5)&gt;0,"F",IF(WEEKDAY(DB5,2)&gt;5,"W","")))</f>
        <v/>
      </c>
      <c r="DC7" s="8">
        <f>IF(DC5="","",IF(COUNTIF(Feestdagen!$B$22:$B$32,DC5)&gt;0,"F",IF(WEEKDAY(DC5,2)&gt;5,"W","")))</f>
        <v/>
      </c>
      <c r="DD7" s="8">
        <f>IF(DD5="","",IF(COUNTIF(Feestdagen!$B$22:$B$32,DD5)&gt;0,"F",IF(WEEKDAY(DD5,2)&gt;5,"W","")))</f>
        <v/>
      </c>
      <c r="DE7" s="8">
        <f>IF(DE5="","",IF(COUNTIF(Feestdagen!$B$22:$B$32,DE5)&gt;0,"F",IF(WEEKDAY(DE5,2)&gt;5,"W","")))</f>
        <v/>
      </c>
      <c r="DF7" s="8">
        <f>IF(DF5="","",IF(COUNTIF(Feestdagen!$B$22:$B$32,DF5)&gt;0,"F",IF(WEEKDAY(DF5,2)&gt;5,"W","")))</f>
        <v/>
      </c>
      <c r="DG7" s="8">
        <f>IF(DG5="","",IF(COUNTIF(Feestdagen!$B$22:$B$32,DG5)&gt;0,"F",IF(WEEKDAY(DG5,2)&gt;5,"W","")))</f>
        <v/>
      </c>
      <c r="DH7" s="8">
        <f>IF(DH5="","",IF(COUNTIF(Feestdagen!$B$22:$B$32,DH5)&gt;0,"F",IF(WEEKDAY(DH5,2)&gt;5,"W","")))</f>
        <v/>
      </c>
      <c r="DI7" s="8">
        <f>IF(DI5="","",IF(COUNTIF(Feestdagen!$B$22:$B$32,DI5)&gt;0,"F",IF(WEEKDAY(DI5,2)&gt;5,"W","")))</f>
        <v/>
      </c>
      <c r="DJ7" s="8">
        <f>IF(DJ5="","",IF(COUNTIF(Feestdagen!$B$22:$B$32,DJ5)&gt;0,"F",IF(WEEKDAY(DJ5,2)&gt;5,"W","")))</f>
        <v/>
      </c>
      <c r="DK7" s="8">
        <f>IF(DK5="","",IF(COUNTIF(Feestdagen!$B$22:$B$32,DK5)&gt;0,"F",IF(WEEKDAY(DK5,2)&gt;5,"W","")))</f>
        <v/>
      </c>
      <c r="DL7" s="8">
        <f>IF(DL5="","",IF(COUNTIF(Feestdagen!$B$22:$B$32,DL5)&gt;0,"F",IF(WEEKDAY(DL5,2)&gt;5,"W","")))</f>
        <v/>
      </c>
      <c r="DM7" s="8">
        <f>IF(DM5="","",IF(COUNTIF(Feestdagen!$B$22:$B$32,DM5)&gt;0,"F",IF(WEEKDAY(DM5,2)&gt;5,"W","")))</f>
        <v/>
      </c>
      <c r="DN7" s="8">
        <f>IF(DN5="","",IF(COUNTIF(Feestdagen!$B$22:$B$32,DN5)&gt;0,"F",IF(WEEKDAY(DN5,2)&gt;5,"W","")))</f>
        <v/>
      </c>
      <c r="DO7" s="8">
        <f>IF(DO5="","",IF(COUNTIF(Feestdagen!$B$22:$B$32,DO5)&gt;0,"F",IF(WEEKDAY(DO5,2)&gt;5,"W","")))</f>
        <v/>
      </c>
      <c r="DP7" s="8">
        <f>IF(DP5="","",IF(COUNTIF(Feestdagen!$B$22:$B$32,DP5)&gt;0,"F",IF(WEEKDAY(DP5,2)&gt;5,"W","")))</f>
        <v/>
      </c>
      <c r="DQ7" s="8">
        <f>IF(DQ5="","",IF(COUNTIF(Feestdagen!$B$22:$B$32,DQ5)&gt;0,"F",IF(WEEKDAY(DQ5,2)&gt;5,"W","")))</f>
        <v/>
      </c>
      <c r="DR7" s="8">
        <f>IF(DR5="","",IF(COUNTIF(Feestdagen!$B$22:$B$32,DR5)&gt;0,"F",IF(WEEKDAY(DR5,2)&gt;5,"W","")))</f>
        <v/>
      </c>
      <c r="DS7" s="8">
        <f>IF(DS5="","",IF(COUNTIF(Feestdagen!$B$22:$B$32,DS5)&gt;0,"F",IF(WEEKDAY(DS5,2)&gt;5,"W","")))</f>
        <v/>
      </c>
      <c r="DT7" s="8">
        <f>IF(DT5="","",IF(COUNTIF(Feestdagen!$B$22:$B$32,DT5)&gt;0,"F",IF(WEEKDAY(DT5,2)&gt;5,"W","")))</f>
        <v/>
      </c>
      <c r="DU7" s="8">
        <f>IF(DU5="","",IF(COUNTIF(Feestdagen!$B$22:$B$32,DU5)&gt;0,"F",IF(WEEKDAY(DU5,2)&gt;5,"W","")))</f>
        <v/>
      </c>
      <c r="DV7" s="8">
        <f>IF(DV5="","",IF(COUNTIF(Feestdagen!$B$22:$B$32,DV5)&gt;0,"F",IF(WEEKDAY(DV5,2)&gt;5,"W","")))</f>
        <v/>
      </c>
      <c r="DW7" s="8">
        <f>IF(DW5="","",IF(COUNTIF(Feestdagen!$B$22:$B$32,DW5)&gt;0,"F",IF(WEEKDAY(DW5,2)&gt;5,"W","")))</f>
        <v/>
      </c>
      <c r="DX7" s="8">
        <f>IF(DX5="","",IF(COUNTIF(Feestdagen!$B$22:$B$32,DX5)&gt;0,"F",IF(WEEKDAY(DX5,2)&gt;5,"W","")))</f>
        <v/>
      </c>
      <c r="DY7" s="8">
        <f>IF(DY5="","",IF(COUNTIF(Feestdagen!$B$22:$B$32,DY5)&gt;0,"F",IF(WEEKDAY(DY5,2)&gt;5,"W","")))</f>
        <v/>
      </c>
      <c r="DZ7" s="8">
        <f>IF(DZ5="","",IF(COUNTIF(Feestdagen!$B$22:$B$32,DZ5)&gt;0,"F",IF(WEEKDAY(DZ5,2)&gt;5,"W","")))</f>
        <v/>
      </c>
      <c r="EA7" s="8">
        <f>IF(EA5="","",IF(COUNTIF(Feestdagen!$B$22:$B$32,EA5)&gt;0,"F",IF(WEEKDAY(EA5,2)&gt;5,"W","")))</f>
        <v/>
      </c>
      <c r="EB7" s="8">
        <f>IF(EB5="","",IF(COUNTIF(Feestdagen!$B$22:$B$32,EB5)&gt;0,"F",IF(WEEKDAY(EB5,2)&gt;5,"W","")))</f>
        <v/>
      </c>
      <c r="EC7" s="8">
        <f>IF(EC5="","",IF(COUNTIF(Feestdagen!$B$22:$B$32,EC5)&gt;0,"F",IF(WEEKDAY(EC5,2)&gt;5,"W","")))</f>
        <v/>
      </c>
      <c r="ED7" s="8">
        <f>IF(ED5="","",IF(COUNTIF(Feestdagen!$B$22:$B$32,ED5)&gt;0,"F",IF(WEEKDAY(ED5,2)&gt;5,"W","")))</f>
        <v/>
      </c>
      <c r="EE7" s="8">
        <f>IF(EE5="","",IF(COUNTIF(Feestdagen!$B$22:$B$32,EE5)&gt;0,"F",IF(WEEKDAY(EE5,2)&gt;5,"W","")))</f>
        <v/>
      </c>
      <c r="EF7" s="8">
        <f>IF(EF5="","",IF(COUNTIF(Feestdagen!$B$22:$B$32,EF5)&gt;0,"F",IF(WEEKDAY(EF5,2)&gt;5,"W","")))</f>
        <v/>
      </c>
      <c r="EG7" s="8">
        <f>IF(EG5="","",IF(COUNTIF(Feestdagen!$B$22:$B$32,EG5)&gt;0,"F",IF(WEEKDAY(EG5,2)&gt;5,"W","")))</f>
        <v/>
      </c>
      <c r="EH7" s="8">
        <f>IF(EH5="","",IF(COUNTIF(Feestdagen!$B$22:$B$32,EH5)&gt;0,"F",IF(WEEKDAY(EH5,2)&gt;5,"W","")))</f>
        <v/>
      </c>
      <c r="EI7" s="8">
        <f>IF(EI5="","",IF(COUNTIF(Feestdagen!$B$22:$B$32,EI5)&gt;0,"F",IF(WEEKDAY(EI5,2)&gt;5,"W","")))</f>
        <v/>
      </c>
      <c r="EJ7" s="8">
        <f>IF(EJ5="","",IF(COUNTIF(Feestdagen!$B$22:$B$32,EJ5)&gt;0,"F",IF(WEEKDAY(EJ5,2)&gt;5,"W","")))</f>
        <v/>
      </c>
      <c r="EK7" s="8">
        <f>IF(EK5="","",IF(COUNTIF(Feestdagen!$B$22:$B$32,EK5)&gt;0,"F",IF(WEEKDAY(EK5,2)&gt;5,"W","")))</f>
        <v/>
      </c>
      <c r="EL7" s="8">
        <f>IF(EL5="","",IF(COUNTIF(Feestdagen!$B$22:$B$32,EL5)&gt;0,"F",IF(WEEKDAY(EL5,2)&gt;5,"W","")))</f>
        <v/>
      </c>
      <c r="EM7" s="8">
        <f>IF(EM5="","",IF(COUNTIF(Feestdagen!$B$22:$B$32,EM5)&gt;0,"F",IF(WEEKDAY(EM5,2)&gt;5,"W","")))</f>
        <v/>
      </c>
      <c r="EN7" s="8">
        <f>IF(EN5="","",IF(COUNTIF(Feestdagen!$B$22:$B$32,EN5)&gt;0,"F",IF(WEEKDAY(EN5,2)&gt;5,"W","")))</f>
        <v/>
      </c>
      <c r="EO7" s="8">
        <f>IF(EO5="","",IF(COUNTIF(Feestdagen!$B$22:$B$32,EO5)&gt;0,"F",IF(WEEKDAY(EO5,2)&gt;5,"W","")))</f>
        <v/>
      </c>
      <c r="EP7" s="8">
        <f>IF(EP5="","",IF(COUNTIF(Feestdagen!$B$22:$B$32,EP5)&gt;0,"F",IF(WEEKDAY(EP5,2)&gt;5,"W","")))</f>
        <v/>
      </c>
      <c r="EQ7" s="8">
        <f>IF(EQ5="","",IF(COUNTIF(Feestdagen!$B$22:$B$32,EQ5)&gt;0,"F",IF(WEEKDAY(EQ5,2)&gt;5,"W","")))</f>
        <v/>
      </c>
      <c r="ER7" s="8">
        <f>IF(ER5="","",IF(COUNTIF(Feestdagen!$B$22:$B$32,ER5)&gt;0,"F",IF(WEEKDAY(ER5,2)&gt;5,"W","")))</f>
        <v/>
      </c>
      <c r="ES7" s="8">
        <f>IF(ES5="","",IF(COUNTIF(Feestdagen!$B$22:$B$32,ES5)&gt;0,"F",IF(WEEKDAY(ES5,2)&gt;5,"W","")))</f>
        <v/>
      </c>
      <c r="ET7" s="8">
        <f>IF(ET5="","",IF(COUNTIF(Feestdagen!$B$22:$B$32,ET5)&gt;0,"F",IF(WEEKDAY(ET5,2)&gt;5,"W","")))</f>
        <v/>
      </c>
      <c r="EU7" s="8">
        <f>IF(EU5="","",IF(COUNTIF(Feestdagen!$B$22:$B$32,EU5)&gt;0,"F",IF(WEEKDAY(EU5,2)&gt;5,"W","")))</f>
        <v/>
      </c>
      <c r="EV7" s="8">
        <f>IF(EV5="","",IF(COUNTIF(Feestdagen!$B$22:$B$32,EV5)&gt;0,"F",IF(WEEKDAY(EV5,2)&gt;5,"W","")))</f>
        <v/>
      </c>
      <c r="EW7" s="8">
        <f>IF(EW5="","",IF(COUNTIF(Feestdagen!$B$22:$B$32,EW5)&gt;0,"F",IF(WEEKDAY(EW5,2)&gt;5,"W","")))</f>
        <v/>
      </c>
      <c r="EX7" s="8">
        <f>IF(EX5="","",IF(COUNTIF(Feestdagen!$B$22:$B$32,EX5)&gt;0,"F",IF(WEEKDAY(EX5,2)&gt;5,"W","")))</f>
        <v/>
      </c>
      <c r="EY7" s="8">
        <f>IF(EY5="","",IF(COUNTIF(Feestdagen!$B$22:$B$32,EY5)&gt;0,"F",IF(WEEKDAY(EY5,2)&gt;5,"W","")))</f>
        <v/>
      </c>
      <c r="EZ7" s="8">
        <f>IF(EZ5="","",IF(COUNTIF(Feestdagen!$B$22:$B$32,EZ5)&gt;0,"F",IF(WEEKDAY(EZ5,2)&gt;5,"W","")))</f>
        <v/>
      </c>
      <c r="FA7" s="8">
        <f>IF(FA5="","",IF(COUNTIF(Feestdagen!$B$22:$B$32,FA5)&gt;0,"F",IF(WEEKDAY(FA5,2)&gt;5,"W","")))</f>
        <v/>
      </c>
      <c r="FB7" s="8">
        <f>IF(FB5="","",IF(COUNTIF(Feestdagen!$B$22:$B$32,FB5)&gt;0,"F",IF(WEEKDAY(FB5,2)&gt;5,"W","")))</f>
        <v/>
      </c>
      <c r="FC7" s="8">
        <f>IF(FC5="","",IF(COUNTIF(Feestdagen!$B$22:$B$32,FC5)&gt;0,"F",IF(WEEKDAY(FC5,2)&gt;5,"W","")))</f>
        <v/>
      </c>
      <c r="FD7" s="8">
        <f>IF(FD5="","",IF(COUNTIF(Feestdagen!$B$22:$B$32,FD5)&gt;0,"F",IF(WEEKDAY(FD5,2)&gt;5,"W","")))</f>
        <v/>
      </c>
      <c r="FE7" s="8">
        <f>IF(FE5="","",IF(COUNTIF(Feestdagen!$B$22:$B$32,FE5)&gt;0,"F",IF(WEEKDAY(FE5,2)&gt;5,"W","")))</f>
        <v/>
      </c>
      <c r="FF7" s="8">
        <f>IF(FF5="","",IF(COUNTIF(Feestdagen!$B$22:$B$32,FF5)&gt;0,"F",IF(WEEKDAY(FF5,2)&gt;5,"W","")))</f>
        <v/>
      </c>
      <c r="FG7" s="8">
        <f>IF(FG5="","",IF(COUNTIF(Feestdagen!$B$22:$B$32,FG5)&gt;0,"F",IF(WEEKDAY(FG5,2)&gt;5,"W","")))</f>
        <v/>
      </c>
      <c r="FH7" s="8">
        <f>IF(FH5="","",IF(COUNTIF(Feestdagen!$B$22:$B$32,FH5)&gt;0,"F",IF(WEEKDAY(FH5,2)&gt;5,"W","")))</f>
        <v/>
      </c>
      <c r="FI7" s="8">
        <f>IF(FI5="","",IF(COUNTIF(Feestdagen!$B$22:$B$32,FI5)&gt;0,"F",IF(WEEKDAY(FI5,2)&gt;5,"W","")))</f>
        <v/>
      </c>
      <c r="FJ7" s="8">
        <f>IF(FJ5="","",IF(COUNTIF(Feestdagen!$B$22:$B$32,FJ5)&gt;0,"F",IF(WEEKDAY(FJ5,2)&gt;5,"W","")))</f>
        <v/>
      </c>
      <c r="FK7" s="8">
        <f>IF(FK5="","",IF(COUNTIF(Feestdagen!$B$22:$B$32,FK5)&gt;0,"F",IF(WEEKDAY(FK5,2)&gt;5,"W","")))</f>
        <v/>
      </c>
      <c r="FL7" s="8">
        <f>IF(FL5="","",IF(COUNTIF(Feestdagen!$B$22:$B$32,FL5)&gt;0,"F",IF(WEEKDAY(FL5,2)&gt;5,"W","")))</f>
        <v/>
      </c>
      <c r="FM7" s="8">
        <f>IF(FM5="","",IF(COUNTIF(Feestdagen!$B$22:$B$32,FM5)&gt;0,"F",IF(WEEKDAY(FM5,2)&gt;5,"W","")))</f>
        <v/>
      </c>
      <c r="FN7" s="8">
        <f>IF(FN5="","",IF(COUNTIF(Feestdagen!$B$22:$B$32,FN5)&gt;0,"F",IF(WEEKDAY(FN5,2)&gt;5,"W","")))</f>
        <v/>
      </c>
      <c r="FO7" s="8">
        <f>IF(FO5="","",IF(COUNTIF(Feestdagen!$B$22:$B$32,FO5)&gt;0,"F",IF(WEEKDAY(FO5,2)&gt;5,"W","")))</f>
        <v/>
      </c>
      <c r="FP7" s="8">
        <f>IF(FP5="","",IF(COUNTIF(Feestdagen!$B$22:$B$32,FP5)&gt;0,"F",IF(WEEKDAY(FP5,2)&gt;5,"W","")))</f>
        <v/>
      </c>
      <c r="FQ7" s="8">
        <f>IF(FQ5="","",IF(COUNTIF(Feestdagen!$B$22:$B$32,FQ5)&gt;0,"F",IF(WEEKDAY(FQ5,2)&gt;5,"W","")))</f>
        <v/>
      </c>
      <c r="FR7" s="8">
        <f>IF(FR5="","",IF(COUNTIF(Feestdagen!$B$22:$B$32,FR5)&gt;0,"F",IF(WEEKDAY(FR5,2)&gt;5,"W","")))</f>
        <v/>
      </c>
      <c r="FS7" s="8">
        <f>IF(FS5="","",IF(COUNTIF(Feestdagen!$B$22:$B$32,FS5)&gt;0,"F",IF(WEEKDAY(FS5,2)&gt;5,"W","")))</f>
        <v/>
      </c>
      <c r="FT7" s="8">
        <f>IF(FT5="","",IF(COUNTIF(Feestdagen!$B$22:$B$32,FT5)&gt;0,"F",IF(WEEKDAY(FT5,2)&gt;5,"W","")))</f>
        <v/>
      </c>
      <c r="FU7" s="8">
        <f>IF(FU5="","",IF(COUNTIF(Feestdagen!$B$22:$B$32,FU5)&gt;0,"F",IF(WEEKDAY(FU5,2)&gt;5,"W","")))</f>
        <v/>
      </c>
      <c r="FV7" s="8">
        <f>IF(FV5="","",IF(COUNTIF(Feestdagen!$B$22:$B$32,FV5)&gt;0,"F",IF(WEEKDAY(FV5,2)&gt;5,"W","")))</f>
        <v/>
      </c>
      <c r="FW7" s="8">
        <f>IF(FW5="","",IF(COUNTIF(Feestdagen!$B$22:$B$32,FW5)&gt;0,"F",IF(WEEKDAY(FW5,2)&gt;5,"W","")))</f>
        <v/>
      </c>
      <c r="FX7" s="8">
        <f>IF(FX5="","",IF(COUNTIF(Feestdagen!$B$22:$B$32,FX5)&gt;0,"F",IF(WEEKDAY(FX5,2)&gt;5,"W","")))</f>
        <v/>
      </c>
      <c r="FY7" s="8">
        <f>IF(FY5="","",IF(COUNTIF(Feestdagen!$B$22:$B$32,FY5)&gt;0,"F",IF(WEEKDAY(FY5,2)&gt;5,"W","")))</f>
        <v/>
      </c>
      <c r="FZ7" s="8">
        <f>IF(FZ5="","",IF(COUNTIF(Feestdagen!$B$22:$B$32,FZ5)&gt;0,"F",IF(WEEKDAY(FZ5,2)&gt;5,"W","")))</f>
        <v/>
      </c>
      <c r="GA7" s="8">
        <f>IF(GA5="","",IF(COUNTIF(Feestdagen!$B$22:$B$32,GA5)&gt;0,"F",IF(WEEKDAY(GA5,2)&gt;5,"W","")))</f>
        <v/>
      </c>
      <c r="GB7" s="8">
        <f>IF(GB5="","",IF(COUNTIF(Feestdagen!$B$22:$B$32,GB5)&gt;0,"F",IF(WEEKDAY(GB5,2)&gt;5,"W","")))</f>
        <v/>
      </c>
      <c r="GC7" s="8">
        <f>IF(GC5="","",IF(COUNTIF(Feestdagen!$B$22:$B$32,GC5)&gt;0,"F",IF(WEEKDAY(GC5,2)&gt;5,"W","")))</f>
        <v/>
      </c>
      <c r="GD7" s="8">
        <f>IF(GD5="","",IF(COUNTIF(Feestdagen!$B$22:$B$32,GD5)&gt;0,"F",IF(WEEKDAY(GD5,2)&gt;5,"W","")))</f>
        <v/>
      </c>
      <c r="GE7" s="8">
        <f>IF(GE5="","",IF(COUNTIF(Feestdagen!$B$22:$B$32,GE5)&gt;0,"F",IF(WEEKDAY(GE5,2)&gt;5,"W","")))</f>
        <v/>
      </c>
      <c r="GF7" s="8">
        <f>IF(GF5="","",IF(COUNTIF(Feestdagen!$B$22:$B$32,GF5)&gt;0,"F",IF(WEEKDAY(GF5,2)&gt;5,"W","")))</f>
        <v/>
      </c>
      <c r="GG7" s="8">
        <f>IF(GG5="","",IF(COUNTIF(Feestdagen!$B$22:$B$32,GG5)&gt;0,"F",IF(WEEKDAY(GG5,2)&gt;5,"W","")))</f>
        <v/>
      </c>
      <c r="GH7" s="8">
        <f>IF(GH5="","",IF(COUNTIF(Feestdagen!$B$22:$B$32,GH5)&gt;0,"F",IF(WEEKDAY(GH5,2)&gt;5,"W","")))</f>
        <v/>
      </c>
      <c r="GI7" s="8">
        <f>IF(GI5="","",IF(COUNTIF(Feestdagen!$B$22:$B$32,GI5)&gt;0,"F",IF(WEEKDAY(GI5,2)&gt;5,"W","")))</f>
        <v/>
      </c>
      <c r="GJ7" s="8">
        <f>IF(GJ5="","",IF(COUNTIF(Feestdagen!$B$22:$B$32,GJ5)&gt;0,"F",IF(WEEKDAY(GJ5,2)&gt;5,"W","")))</f>
        <v/>
      </c>
      <c r="GK7" s="8">
        <f>IF(GK5="","",IF(COUNTIF(Feestdagen!$B$22:$B$32,GK5)&gt;0,"F",IF(WEEKDAY(GK5,2)&gt;5,"W","")))</f>
        <v/>
      </c>
      <c r="GL7" s="8">
        <f>IF(GL5="","",IF(COUNTIF(Feestdagen!$B$22:$B$32,GL5)&gt;0,"F",IF(WEEKDAY(GL5,2)&gt;5,"W","")))</f>
        <v/>
      </c>
      <c r="GM7" s="8">
        <f>IF(GM5="","",IF(COUNTIF(Feestdagen!$B$22:$B$32,GM5)&gt;0,"F",IF(WEEKDAY(GM5,2)&gt;5,"W","")))</f>
        <v/>
      </c>
      <c r="GN7" s="8">
        <f>IF(GN5="","",IF(COUNTIF(Feestdagen!$B$22:$B$32,GN5)&gt;0,"F",IF(WEEKDAY(GN5,2)&gt;5,"W","")))</f>
        <v/>
      </c>
      <c r="GO7" s="8">
        <f>IF(GO5="","",IF(COUNTIF(Feestdagen!$B$22:$B$32,GO5)&gt;0,"F",IF(WEEKDAY(GO5,2)&gt;5,"W","")))</f>
        <v/>
      </c>
      <c r="GP7" s="8">
        <f>IF(GP5="","",IF(COUNTIF(Feestdagen!$B$22:$B$32,GP5)&gt;0,"F",IF(WEEKDAY(GP5,2)&gt;5,"W","")))</f>
        <v/>
      </c>
      <c r="GQ7" s="8">
        <f>IF(GQ5="","",IF(COUNTIF(Feestdagen!$B$22:$B$32,GQ5)&gt;0,"F",IF(WEEKDAY(GQ5,2)&gt;5,"W","")))</f>
        <v/>
      </c>
      <c r="GR7" s="8">
        <f>IF(GR5="","",IF(COUNTIF(Feestdagen!$B$22:$B$32,GR5)&gt;0,"F",IF(WEEKDAY(GR5,2)&gt;5,"W","")))</f>
        <v/>
      </c>
      <c r="GS7" s="8">
        <f>IF(GS5="","",IF(COUNTIF(Feestdagen!$B$22:$B$32,GS5)&gt;0,"F",IF(WEEKDAY(GS5,2)&gt;5,"W","")))</f>
        <v/>
      </c>
      <c r="GT7" s="8">
        <f>IF(GT5="","",IF(COUNTIF(Feestdagen!$B$22:$B$32,GT5)&gt;0,"F",IF(WEEKDAY(GT5,2)&gt;5,"W","")))</f>
        <v/>
      </c>
      <c r="GU7" s="8">
        <f>IF(GU5="","",IF(COUNTIF(Feestdagen!$B$22:$B$32,GU5)&gt;0,"F",IF(WEEKDAY(GU5,2)&gt;5,"W","")))</f>
        <v/>
      </c>
      <c r="GV7" s="8">
        <f>IF(GV5="","",IF(COUNTIF(Feestdagen!$B$22:$B$32,GV5)&gt;0,"F",IF(WEEKDAY(GV5,2)&gt;5,"W","")))</f>
        <v/>
      </c>
      <c r="GW7" s="8">
        <f>IF(GW5="","",IF(COUNTIF(Feestdagen!$B$22:$B$32,GW5)&gt;0,"F",IF(WEEKDAY(GW5,2)&gt;5,"W","")))</f>
        <v/>
      </c>
      <c r="GX7" s="8">
        <f>IF(GX5="","",IF(COUNTIF(Feestdagen!$B$22:$B$32,GX5)&gt;0,"F",IF(WEEKDAY(GX5,2)&gt;5,"W","")))</f>
        <v/>
      </c>
      <c r="GY7" s="8">
        <f>IF(GY5="","",IF(COUNTIF(Feestdagen!$B$22:$B$32,GY5)&gt;0,"F",IF(WEEKDAY(GY5,2)&gt;5,"W","")))</f>
        <v/>
      </c>
      <c r="GZ7" s="8">
        <f>IF(GZ5="","",IF(COUNTIF(Feestdagen!$B$22:$B$32,GZ5)&gt;0,"F",IF(WEEKDAY(GZ5,2)&gt;5,"W","")))</f>
        <v/>
      </c>
      <c r="HA7" s="8">
        <f>IF(HA5="","",IF(COUNTIF(Feestdagen!$B$22:$B$32,HA5)&gt;0,"F",IF(WEEKDAY(HA5,2)&gt;5,"W","")))</f>
        <v/>
      </c>
      <c r="HB7" s="8">
        <f>IF(HB5="","",IF(COUNTIF(Feestdagen!$B$22:$B$32,HB5)&gt;0,"F",IF(WEEKDAY(HB5,2)&gt;5,"W","")))</f>
        <v/>
      </c>
      <c r="HC7" s="8">
        <f>IF(HC5="","",IF(COUNTIF(Feestdagen!$B$22:$B$32,HC5)&gt;0,"F",IF(WEEKDAY(HC5,2)&gt;5,"W","")))</f>
        <v/>
      </c>
      <c r="HD7" s="8">
        <f>IF(HD5="","",IF(COUNTIF(Feestdagen!$B$22:$B$32,HD5)&gt;0,"F",IF(WEEKDAY(HD5,2)&gt;5,"W","")))</f>
        <v/>
      </c>
      <c r="HE7" s="8">
        <f>IF(HE5="","",IF(COUNTIF(Feestdagen!$B$22:$B$32,HE5)&gt;0,"F",IF(WEEKDAY(HE5,2)&gt;5,"W","")))</f>
        <v/>
      </c>
      <c r="HF7" s="8">
        <f>IF(HF5="","",IF(COUNTIF(Feestdagen!$B$22:$B$32,HF5)&gt;0,"F",IF(WEEKDAY(HF5,2)&gt;5,"W","")))</f>
        <v/>
      </c>
      <c r="HG7" s="8">
        <f>IF(HG5="","",IF(COUNTIF(Feestdagen!$B$22:$B$32,HG5)&gt;0,"F",IF(WEEKDAY(HG5,2)&gt;5,"W","")))</f>
        <v/>
      </c>
      <c r="HH7" s="8">
        <f>IF(HH5="","",IF(COUNTIF(Feestdagen!$B$22:$B$32,HH5)&gt;0,"F",IF(WEEKDAY(HH5,2)&gt;5,"W","")))</f>
        <v/>
      </c>
      <c r="HI7" s="8">
        <f>IF(HI5="","",IF(COUNTIF(Feestdagen!$B$22:$B$32,HI5)&gt;0,"F",IF(WEEKDAY(HI5,2)&gt;5,"W","")))</f>
        <v/>
      </c>
      <c r="HJ7" s="8">
        <f>IF(HJ5="","",IF(COUNTIF(Feestdagen!$B$22:$B$32,HJ5)&gt;0,"F",IF(WEEKDAY(HJ5,2)&gt;5,"W","")))</f>
        <v/>
      </c>
      <c r="HK7" s="8">
        <f>IF(HK5="","",IF(COUNTIF(Feestdagen!$B$22:$B$32,HK5)&gt;0,"F",IF(WEEKDAY(HK5,2)&gt;5,"W","")))</f>
        <v/>
      </c>
      <c r="HL7" s="8">
        <f>IF(HL5="","",IF(COUNTIF(Feestdagen!$B$22:$B$32,HL5)&gt;0,"F",IF(WEEKDAY(HL5,2)&gt;5,"W","")))</f>
        <v/>
      </c>
      <c r="HM7" s="8">
        <f>IF(HM5="","",IF(COUNTIF(Feestdagen!$B$22:$B$32,HM5)&gt;0,"F",IF(WEEKDAY(HM5,2)&gt;5,"W","")))</f>
        <v/>
      </c>
      <c r="HN7" s="8">
        <f>IF(HN5="","",IF(COUNTIF(Feestdagen!$B$22:$B$32,HN5)&gt;0,"F",IF(WEEKDAY(HN5,2)&gt;5,"W","")))</f>
        <v/>
      </c>
      <c r="HO7" s="8">
        <f>IF(HO5="","",IF(COUNTIF(Feestdagen!$B$22:$B$32,HO5)&gt;0,"F",IF(WEEKDAY(HO5,2)&gt;5,"W","")))</f>
        <v/>
      </c>
      <c r="HP7" s="8">
        <f>IF(HP5="","",IF(COUNTIF(Feestdagen!$B$22:$B$32,HP5)&gt;0,"F",IF(WEEKDAY(HP5,2)&gt;5,"W","")))</f>
        <v/>
      </c>
      <c r="HQ7" s="8">
        <f>IF(HQ5="","",IF(COUNTIF(Feestdagen!$B$22:$B$32,HQ5)&gt;0,"F",IF(WEEKDAY(HQ5,2)&gt;5,"W","")))</f>
        <v/>
      </c>
      <c r="HR7" s="8">
        <f>IF(HR5="","",IF(COUNTIF(Feestdagen!$B$22:$B$32,HR5)&gt;0,"F",IF(WEEKDAY(HR5,2)&gt;5,"W","")))</f>
        <v/>
      </c>
      <c r="HS7" s="8">
        <f>IF(HS5="","",IF(COUNTIF(Feestdagen!$B$22:$B$32,HS5)&gt;0,"F",IF(WEEKDAY(HS5,2)&gt;5,"W","")))</f>
        <v/>
      </c>
      <c r="HT7" s="8">
        <f>IF(HT5="","",IF(COUNTIF(Feestdagen!$B$22:$B$32,HT5)&gt;0,"F",IF(WEEKDAY(HT5,2)&gt;5,"W","")))</f>
        <v/>
      </c>
      <c r="HU7" s="8">
        <f>IF(HU5="","",IF(COUNTIF(Feestdagen!$B$22:$B$32,HU5)&gt;0,"F",IF(WEEKDAY(HU5,2)&gt;5,"W","")))</f>
        <v/>
      </c>
      <c r="HV7" s="8">
        <f>IF(HV5="","",IF(COUNTIF(Feestdagen!$B$22:$B$32,HV5)&gt;0,"F",IF(WEEKDAY(HV5,2)&gt;5,"W","")))</f>
        <v/>
      </c>
      <c r="HW7" s="8">
        <f>IF(HW5="","",IF(COUNTIF(Feestdagen!$B$22:$B$32,HW5)&gt;0,"F",IF(WEEKDAY(HW5,2)&gt;5,"W","")))</f>
        <v/>
      </c>
      <c r="HX7" s="8">
        <f>IF(HX5="","",IF(COUNTIF(Feestdagen!$B$22:$B$32,HX5)&gt;0,"F",IF(WEEKDAY(HX5,2)&gt;5,"W","")))</f>
        <v/>
      </c>
      <c r="HY7" s="8">
        <f>IF(HY5="","",IF(COUNTIF(Feestdagen!$B$22:$B$32,HY5)&gt;0,"F",IF(WEEKDAY(HY5,2)&gt;5,"W","")))</f>
        <v/>
      </c>
      <c r="HZ7" s="8">
        <f>IF(HZ5="","",IF(COUNTIF(Feestdagen!$B$22:$B$32,HZ5)&gt;0,"F",IF(WEEKDAY(HZ5,2)&gt;5,"W","")))</f>
        <v/>
      </c>
      <c r="IA7" s="8">
        <f>IF(IA5="","",IF(COUNTIF(Feestdagen!$B$22:$B$32,IA5)&gt;0,"F",IF(WEEKDAY(IA5,2)&gt;5,"W","")))</f>
        <v/>
      </c>
      <c r="IB7" s="8">
        <f>IF(IB5="","",IF(COUNTIF(Feestdagen!$B$22:$B$32,IB5)&gt;0,"F",IF(WEEKDAY(IB5,2)&gt;5,"W","")))</f>
        <v/>
      </c>
      <c r="IC7" s="8">
        <f>IF(IC5="","",IF(COUNTIF(Feestdagen!$B$22:$B$32,IC5)&gt;0,"F",IF(WEEKDAY(IC5,2)&gt;5,"W","")))</f>
        <v/>
      </c>
      <c r="ID7" s="8">
        <f>IF(ID5="","",IF(COUNTIF(Feestdagen!$B$22:$B$32,ID5)&gt;0,"F",IF(WEEKDAY(ID5,2)&gt;5,"W","")))</f>
        <v/>
      </c>
      <c r="IE7" s="8">
        <f>IF(IE5="","",IF(COUNTIF(Feestdagen!$B$22:$B$32,IE5)&gt;0,"F",IF(WEEKDAY(IE5,2)&gt;5,"W","")))</f>
        <v/>
      </c>
      <c r="IF7" s="8">
        <f>IF(IF5="","",IF(COUNTIF(Feestdagen!$B$22:$B$32,IF5)&gt;0,"F",IF(WEEKDAY(IF5,2)&gt;5,"W","")))</f>
        <v/>
      </c>
      <c r="IG7" s="8">
        <f>IF(IG5="","",IF(COUNTIF(Feestdagen!$B$22:$B$32,IG5)&gt;0,"F",IF(WEEKDAY(IG5,2)&gt;5,"W","")))</f>
        <v/>
      </c>
      <c r="IH7" s="8">
        <f>IF(IH5="","",IF(COUNTIF(Feestdagen!$B$22:$B$32,IH5)&gt;0,"F",IF(WEEKDAY(IH5,2)&gt;5,"W","")))</f>
        <v/>
      </c>
      <c r="II7" s="8">
        <f>IF(II5="","",IF(COUNTIF(Feestdagen!$B$22:$B$32,II5)&gt;0,"F",IF(WEEKDAY(II5,2)&gt;5,"W","")))</f>
        <v/>
      </c>
      <c r="IJ7" s="8">
        <f>IF(IJ5="","",IF(COUNTIF(Feestdagen!$B$22:$B$32,IJ5)&gt;0,"F",IF(WEEKDAY(IJ5,2)&gt;5,"W","")))</f>
        <v/>
      </c>
      <c r="IK7" s="8">
        <f>IF(IK5="","",IF(COUNTIF(Feestdagen!$B$22:$B$32,IK5)&gt;0,"F",IF(WEEKDAY(IK5,2)&gt;5,"W","")))</f>
        <v/>
      </c>
      <c r="IL7" s="8">
        <f>IF(IL5="","",IF(COUNTIF(Feestdagen!$B$22:$B$32,IL5)&gt;0,"F",IF(WEEKDAY(IL5,2)&gt;5,"W","")))</f>
        <v/>
      </c>
      <c r="IM7" s="8">
        <f>IF(IM5="","",IF(COUNTIF(Feestdagen!$B$22:$B$32,IM5)&gt;0,"F",IF(WEEKDAY(IM5,2)&gt;5,"W","")))</f>
        <v/>
      </c>
      <c r="IN7" s="8">
        <f>IF(IN5="","",IF(COUNTIF(Feestdagen!$B$22:$B$32,IN5)&gt;0,"F",IF(WEEKDAY(IN5,2)&gt;5,"W","")))</f>
        <v/>
      </c>
      <c r="IO7" s="8">
        <f>IF(IO5="","",IF(COUNTIF(Feestdagen!$B$22:$B$32,IO5)&gt;0,"F",IF(WEEKDAY(IO5,2)&gt;5,"W","")))</f>
        <v/>
      </c>
      <c r="IP7" s="8">
        <f>IF(IP5="","",IF(COUNTIF(Feestdagen!$B$22:$B$32,IP5)&gt;0,"F",IF(WEEKDAY(IP5,2)&gt;5,"W","")))</f>
        <v/>
      </c>
      <c r="IQ7" s="8">
        <f>IF(IQ5="","",IF(COUNTIF(Feestdagen!$B$22:$B$32,IQ5)&gt;0,"F",IF(WEEKDAY(IQ5,2)&gt;5,"W","")))</f>
        <v/>
      </c>
      <c r="IR7" s="8">
        <f>IF(IR5="","",IF(COUNTIF(Feestdagen!$B$22:$B$32,IR5)&gt;0,"F",IF(WEEKDAY(IR5,2)&gt;5,"W","")))</f>
        <v/>
      </c>
      <c r="IS7" s="8">
        <f>IF(IS5="","",IF(COUNTIF(Feestdagen!$B$22:$B$32,IS5)&gt;0,"F",IF(WEEKDAY(IS5,2)&gt;5,"W","")))</f>
        <v/>
      </c>
      <c r="IT7" s="8">
        <f>IF(IT5="","",IF(COUNTIF(Feestdagen!$B$22:$B$32,IT5)&gt;0,"F",IF(WEEKDAY(IT5,2)&gt;5,"W","")))</f>
        <v/>
      </c>
      <c r="IU7" s="8">
        <f>IF(IU5="","",IF(COUNTIF(Feestdagen!$B$22:$B$32,IU5)&gt;0,"F",IF(WEEKDAY(IU5,2)&gt;5,"W","")))</f>
        <v/>
      </c>
      <c r="IV7" s="8">
        <f>IF(IV5="","",IF(COUNTIF(Feestdagen!$B$22:$B$32,IV5)&gt;0,"F",IF(WEEKDAY(IV5,2)&gt;5,"W","")))</f>
        <v/>
      </c>
      <c r="IW7" s="8">
        <f>IF(IW5="","",IF(COUNTIF(Feestdagen!$B$22:$B$32,IW5)&gt;0,"F",IF(WEEKDAY(IW5,2)&gt;5,"W","")))</f>
        <v/>
      </c>
      <c r="IX7" s="8">
        <f>IF(IX5="","",IF(COUNTIF(Feestdagen!$B$22:$B$32,IX5)&gt;0,"F",IF(WEEKDAY(IX5,2)&gt;5,"W","")))</f>
        <v/>
      </c>
      <c r="IY7" s="8">
        <f>IF(IY5="","",IF(COUNTIF(Feestdagen!$B$22:$B$32,IY5)&gt;0,"F",IF(WEEKDAY(IY5,2)&gt;5,"W","")))</f>
        <v/>
      </c>
      <c r="IZ7" s="8">
        <f>IF(IZ5="","",IF(COUNTIF(Feestdagen!$B$22:$B$32,IZ5)&gt;0,"F",IF(WEEKDAY(IZ5,2)&gt;5,"W","")))</f>
        <v/>
      </c>
      <c r="JA7" s="8">
        <f>IF(JA5="","",IF(COUNTIF(Feestdagen!$B$22:$B$32,JA5)&gt;0,"F",IF(WEEKDAY(JA5,2)&gt;5,"W","")))</f>
        <v/>
      </c>
      <c r="JB7" s="8">
        <f>IF(JB5="","",IF(COUNTIF(Feestdagen!$B$22:$B$32,JB5)&gt;0,"F",IF(WEEKDAY(JB5,2)&gt;5,"W","")))</f>
        <v/>
      </c>
      <c r="JC7" s="8">
        <f>IF(JC5="","",IF(COUNTIF(Feestdagen!$B$22:$B$32,JC5)&gt;0,"F",IF(WEEKDAY(JC5,2)&gt;5,"W","")))</f>
        <v/>
      </c>
      <c r="JD7" s="8">
        <f>IF(JD5="","",IF(COUNTIF(Feestdagen!$B$22:$B$32,JD5)&gt;0,"F",IF(WEEKDAY(JD5,2)&gt;5,"W","")))</f>
        <v/>
      </c>
      <c r="JE7" s="8">
        <f>IF(JE5="","",IF(COUNTIF(Feestdagen!$B$22:$B$32,JE5)&gt;0,"F",IF(WEEKDAY(JE5,2)&gt;5,"W","")))</f>
        <v/>
      </c>
      <c r="JF7" s="8">
        <f>IF(JF5="","",IF(COUNTIF(Feestdagen!$B$22:$B$32,JF5)&gt;0,"F",IF(WEEKDAY(JF5,2)&gt;5,"W","")))</f>
        <v/>
      </c>
      <c r="JG7" s="8">
        <f>IF(JG5="","",IF(COUNTIF(Feestdagen!$B$22:$B$32,JG5)&gt;0,"F",IF(WEEKDAY(JG5,2)&gt;5,"W","")))</f>
        <v/>
      </c>
      <c r="JH7" s="8">
        <f>IF(JH5="","",IF(COUNTIF(Feestdagen!$B$22:$B$32,JH5)&gt;0,"F",IF(WEEKDAY(JH5,2)&gt;5,"W","")))</f>
        <v/>
      </c>
      <c r="JI7" s="8">
        <f>IF(JI5="","",IF(COUNTIF(Feestdagen!$B$22:$B$32,JI5)&gt;0,"F",IF(WEEKDAY(JI5,2)&gt;5,"W","")))</f>
        <v/>
      </c>
      <c r="JJ7" s="8">
        <f>IF(JJ5="","",IF(COUNTIF(Feestdagen!$B$22:$B$32,JJ5)&gt;0,"F",IF(WEEKDAY(JJ5,2)&gt;5,"W","")))</f>
        <v/>
      </c>
      <c r="JK7" s="8">
        <f>IF(JK5="","",IF(COUNTIF(Feestdagen!$B$22:$B$32,JK5)&gt;0,"F",IF(WEEKDAY(JK5,2)&gt;5,"W","")))</f>
        <v/>
      </c>
      <c r="JL7" s="8">
        <f>IF(JL5="","",IF(COUNTIF(Feestdagen!$B$22:$B$32,JL5)&gt;0,"F",IF(WEEKDAY(JL5,2)&gt;5,"W","")))</f>
        <v/>
      </c>
      <c r="JM7" s="8">
        <f>IF(JM5="","",IF(COUNTIF(Feestdagen!$B$22:$B$32,JM5)&gt;0,"F",IF(WEEKDAY(JM5,2)&gt;5,"W","")))</f>
        <v/>
      </c>
      <c r="JN7" s="8">
        <f>IF(JN5="","",IF(COUNTIF(Feestdagen!$B$22:$B$32,JN5)&gt;0,"F",IF(WEEKDAY(JN5,2)&gt;5,"W","")))</f>
        <v/>
      </c>
      <c r="JO7" s="8">
        <f>IF(JO5="","",IF(COUNTIF(Feestdagen!$B$22:$B$32,JO5)&gt;0,"F",IF(WEEKDAY(JO5,2)&gt;5,"W","")))</f>
        <v/>
      </c>
      <c r="JP7" s="8">
        <f>IF(JP5="","",IF(COUNTIF(Feestdagen!$B$22:$B$32,JP5)&gt;0,"F",IF(WEEKDAY(JP5,2)&gt;5,"W","")))</f>
        <v/>
      </c>
      <c r="JQ7" s="8">
        <f>IF(JQ5="","",IF(COUNTIF(Feestdagen!$B$22:$B$32,JQ5)&gt;0,"F",IF(WEEKDAY(JQ5,2)&gt;5,"W","")))</f>
        <v/>
      </c>
      <c r="JR7" s="8">
        <f>IF(JR5="","",IF(COUNTIF(Feestdagen!$B$22:$B$32,JR5)&gt;0,"F",IF(WEEKDAY(JR5,2)&gt;5,"W","")))</f>
        <v/>
      </c>
      <c r="JS7" s="8">
        <f>IF(JS5="","",IF(COUNTIF(Feestdagen!$B$22:$B$32,JS5)&gt;0,"F",IF(WEEKDAY(JS5,2)&gt;5,"W","")))</f>
        <v/>
      </c>
      <c r="JT7" s="8">
        <f>IF(JT5="","",IF(COUNTIF(Feestdagen!$B$22:$B$32,JT5)&gt;0,"F",IF(WEEKDAY(JT5,2)&gt;5,"W","")))</f>
        <v/>
      </c>
      <c r="JU7" s="8">
        <f>IF(JU5="","",IF(COUNTIF(Feestdagen!$B$22:$B$32,JU5)&gt;0,"F",IF(WEEKDAY(JU5,2)&gt;5,"W","")))</f>
        <v/>
      </c>
      <c r="JV7" s="8">
        <f>IF(JV5="","",IF(COUNTIF(Feestdagen!$B$22:$B$32,JV5)&gt;0,"F",IF(WEEKDAY(JV5,2)&gt;5,"W","")))</f>
        <v/>
      </c>
      <c r="JW7" s="8">
        <f>IF(JW5="","",IF(COUNTIF(Feestdagen!$B$22:$B$32,JW5)&gt;0,"F",IF(WEEKDAY(JW5,2)&gt;5,"W","")))</f>
        <v/>
      </c>
      <c r="JX7" s="8">
        <f>IF(JX5="","",IF(COUNTIF(Feestdagen!$B$22:$B$32,JX5)&gt;0,"F",IF(WEEKDAY(JX5,2)&gt;5,"W","")))</f>
        <v/>
      </c>
      <c r="JY7" s="8">
        <f>IF(JY5="","",IF(COUNTIF(Feestdagen!$B$22:$B$32,JY5)&gt;0,"F",IF(WEEKDAY(JY5,2)&gt;5,"W","")))</f>
        <v/>
      </c>
      <c r="JZ7" s="8">
        <f>IF(JZ5="","",IF(COUNTIF(Feestdagen!$B$22:$B$32,JZ5)&gt;0,"F",IF(WEEKDAY(JZ5,2)&gt;5,"W","")))</f>
        <v/>
      </c>
      <c r="KA7" s="8">
        <f>IF(KA5="","",IF(COUNTIF(Feestdagen!$B$22:$B$32,KA5)&gt;0,"F",IF(WEEKDAY(KA5,2)&gt;5,"W","")))</f>
        <v/>
      </c>
      <c r="KB7" s="8">
        <f>IF(KB5="","",IF(COUNTIF(Feestdagen!$B$22:$B$32,KB5)&gt;0,"F",IF(WEEKDAY(KB5,2)&gt;5,"W","")))</f>
        <v/>
      </c>
      <c r="KC7" s="8">
        <f>IF(KC5="","",IF(COUNTIF(Feestdagen!$B$22:$B$32,KC5)&gt;0,"F",IF(WEEKDAY(KC5,2)&gt;5,"W","")))</f>
        <v/>
      </c>
      <c r="KD7" s="8">
        <f>IF(KD5="","",IF(COUNTIF(Feestdagen!$B$22:$B$32,KD5)&gt;0,"F",IF(WEEKDAY(KD5,2)&gt;5,"W","")))</f>
        <v/>
      </c>
      <c r="KE7" s="8">
        <f>IF(KE5="","",IF(COUNTIF(Feestdagen!$B$22:$B$32,KE5)&gt;0,"F",IF(WEEKDAY(KE5,2)&gt;5,"W","")))</f>
        <v/>
      </c>
      <c r="KF7" s="8">
        <f>IF(KF5="","",IF(COUNTIF(Feestdagen!$B$22:$B$32,KF5)&gt;0,"F",IF(WEEKDAY(KF5,2)&gt;5,"W","")))</f>
        <v/>
      </c>
      <c r="KG7" s="8">
        <f>IF(KG5="","",IF(COUNTIF(Feestdagen!$B$22:$B$32,KG5)&gt;0,"F",IF(WEEKDAY(KG5,2)&gt;5,"W","")))</f>
        <v/>
      </c>
      <c r="KH7" s="8">
        <f>IF(KH5="","",IF(COUNTIF(Feestdagen!$B$22:$B$32,KH5)&gt;0,"F",IF(WEEKDAY(KH5,2)&gt;5,"W","")))</f>
        <v/>
      </c>
      <c r="KI7" s="8">
        <f>IF(KI5="","",IF(COUNTIF(Feestdagen!$B$22:$B$32,KI5)&gt;0,"F",IF(WEEKDAY(KI5,2)&gt;5,"W","")))</f>
        <v/>
      </c>
      <c r="KJ7" s="8">
        <f>IF(KJ5="","",IF(COUNTIF(Feestdagen!$B$22:$B$32,KJ5)&gt;0,"F",IF(WEEKDAY(KJ5,2)&gt;5,"W","")))</f>
        <v/>
      </c>
      <c r="KK7" s="8">
        <f>IF(KK5="","",IF(COUNTIF(Feestdagen!$B$22:$B$32,KK5)&gt;0,"F",IF(WEEKDAY(KK5,2)&gt;5,"W","")))</f>
        <v/>
      </c>
      <c r="KL7" s="8">
        <f>IF(KL5="","",IF(COUNTIF(Feestdagen!$B$22:$B$32,KL5)&gt;0,"F",IF(WEEKDAY(KL5,2)&gt;5,"W","")))</f>
        <v/>
      </c>
      <c r="KM7" s="8">
        <f>IF(KM5="","",IF(COUNTIF(Feestdagen!$B$22:$B$32,KM5)&gt;0,"F",IF(WEEKDAY(KM5,2)&gt;5,"W","")))</f>
        <v/>
      </c>
      <c r="KN7" s="8">
        <f>IF(KN5="","",IF(COUNTIF(Feestdagen!$B$22:$B$32,KN5)&gt;0,"F",IF(WEEKDAY(KN5,2)&gt;5,"W","")))</f>
        <v/>
      </c>
      <c r="KO7" s="8">
        <f>IF(KO5="","",IF(COUNTIF(Feestdagen!$B$22:$B$32,KO5)&gt;0,"F",IF(WEEKDAY(KO5,2)&gt;5,"W","")))</f>
        <v/>
      </c>
      <c r="KP7" s="8">
        <f>IF(KP5="","",IF(COUNTIF(Feestdagen!$B$22:$B$32,KP5)&gt;0,"F",IF(WEEKDAY(KP5,2)&gt;5,"W","")))</f>
        <v/>
      </c>
      <c r="KQ7" s="8">
        <f>IF(KQ5="","",IF(COUNTIF(Feestdagen!$B$22:$B$32,KQ5)&gt;0,"F",IF(WEEKDAY(KQ5,2)&gt;5,"W","")))</f>
        <v/>
      </c>
      <c r="KR7" s="8">
        <f>IF(KR5="","",IF(COUNTIF(Feestdagen!$B$22:$B$32,KR5)&gt;0,"F",IF(WEEKDAY(KR5,2)&gt;5,"W","")))</f>
        <v/>
      </c>
      <c r="KS7" s="8">
        <f>IF(KS5="","",IF(COUNTIF(Feestdagen!$B$22:$B$32,KS5)&gt;0,"F",IF(WEEKDAY(KS5,2)&gt;5,"W","")))</f>
        <v/>
      </c>
      <c r="KT7" s="8">
        <f>IF(KT5="","",IF(COUNTIF(Feestdagen!$B$22:$B$32,KT5)&gt;0,"F",IF(WEEKDAY(KT5,2)&gt;5,"W","")))</f>
        <v/>
      </c>
      <c r="KU7" s="8">
        <f>IF(KU5="","",IF(COUNTIF(Feestdagen!$B$22:$B$32,KU5)&gt;0,"F",IF(WEEKDAY(KU5,2)&gt;5,"W","")))</f>
        <v/>
      </c>
      <c r="KV7" s="8">
        <f>IF(KV5="","",IF(COUNTIF(Feestdagen!$B$22:$B$32,KV5)&gt;0,"F",IF(WEEKDAY(KV5,2)&gt;5,"W","")))</f>
        <v/>
      </c>
      <c r="KW7" s="8">
        <f>IF(KW5="","",IF(COUNTIF(Feestdagen!$B$22:$B$32,KW5)&gt;0,"F",IF(WEEKDAY(KW5,2)&gt;5,"W","")))</f>
        <v/>
      </c>
      <c r="KX7" s="8">
        <f>IF(KX5="","",IF(COUNTIF(Feestdagen!$B$22:$B$32,KX5)&gt;0,"F",IF(WEEKDAY(KX5,2)&gt;5,"W","")))</f>
        <v/>
      </c>
      <c r="KY7" s="8">
        <f>IF(KY5="","",IF(COUNTIF(Feestdagen!$B$22:$B$32,KY5)&gt;0,"F",IF(WEEKDAY(KY5,2)&gt;5,"W","")))</f>
        <v/>
      </c>
      <c r="KZ7" s="8">
        <f>IF(KZ5="","",IF(COUNTIF(Feestdagen!$B$22:$B$32,KZ5)&gt;0,"F",IF(WEEKDAY(KZ5,2)&gt;5,"W","")))</f>
        <v/>
      </c>
      <c r="LA7" s="8">
        <f>IF(LA5="","",IF(COUNTIF(Feestdagen!$B$22:$B$32,LA5)&gt;0,"F",IF(WEEKDAY(LA5,2)&gt;5,"W","")))</f>
        <v/>
      </c>
      <c r="LB7" s="8">
        <f>IF(LB5="","",IF(COUNTIF(Feestdagen!$B$22:$B$32,LB5)&gt;0,"F",IF(WEEKDAY(LB5,2)&gt;5,"W","")))</f>
        <v/>
      </c>
      <c r="LC7" s="8">
        <f>IF(LC5="","",IF(COUNTIF(Feestdagen!$B$22:$B$32,LC5)&gt;0,"F",IF(WEEKDAY(LC5,2)&gt;5,"W","")))</f>
        <v/>
      </c>
      <c r="LD7" s="8">
        <f>IF(LD5="","",IF(COUNTIF(Feestdagen!$B$22:$B$32,LD5)&gt;0,"F",IF(WEEKDAY(LD5,2)&gt;5,"W","")))</f>
        <v/>
      </c>
      <c r="LE7" s="8">
        <f>IF(LE5="","",IF(COUNTIF(Feestdagen!$B$22:$B$32,LE5)&gt;0,"F",IF(WEEKDAY(LE5,2)&gt;5,"W","")))</f>
        <v/>
      </c>
      <c r="LF7" s="8">
        <f>IF(LF5="","",IF(COUNTIF(Feestdagen!$B$22:$B$32,LF5)&gt;0,"F",IF(WEEKDAY(LF5,2)&gt;5,"W","")))</f>
        <v/>
      </c>
      <c r="LG7" s="8">
        <f>IF(LG5="","",IF(COUNTIF(Feestdagen!$B$22:$B$32,LG5)&gt;0,"F",IF(WEEKDAY(LG5,2)&gt;5,"W","")))</f>
        <v/>
      </c>
      <c r="LH7" s="8">
        <f>IF(LH5="","",IF(COUNTIF(Feestdagen!$B$22:$B$32,LH5)&gt;0,"F",IF(WEEKDAY(LH5,2)&gt;5,"W","")))</f>
        <v/>
      </c>
      <c r="LI7" s="8">
        <f>IF(LI5="","",IF(COUNTIF(Feestdagen!$B$22:$B$32,LI5)&gt;0,"F",IF(WEEKDAY(LI5,2)&gt;5,"W","")))</f>
        <v/>
      </c>
      <c r="LJ7" s="8">
        <f>IF(LJ5="","",IF(COUNTIF(Feestdagen!$B$22:$B$32,LJ5)&gt;0,"F",IF(WEEKDAY(LJ5,2)&gt;5,"W","")))</f>
        <v/>
      </c>
      <c r="LK7" s="8">
        <f>IF(LK5="","",IF(COUNTIF(Feestdagen!$B$22:$B$32,LK5)&gt;0,"F",IF(WEEKDAY(LK5,2)&gt;5,"W","")))</f>
        <v/>
      </c>
      <c r="LL7" s="8">
        <f>IF(LL5="","",IF(COUNTIF(Feestdagen!$B$22:$B$32,LL5)&gt;0,"F",IF(WEEKDAY(LL5,2)&gt;5,"W","")))</f>
        <v/>
      </c>
      <c r="LM7" s="8">
        <f>IF(LM5="","",IF(COUNTIF(Feestdagen!$B$22:$B$32,LM5)&gt;0,"F",IF(WEEKDAY(LM5,2)&gt;5,"W","")))</f>
        <v/>
      </c>
      <c r="LN7" s="8">
        <f>IF(LN5="","",IF(COUNTIF(Feestdagen!$B$22:$B$32,LN5)&gt;0,"F",IF(WEEKDAY(LN5,2)&gt;5,"W","")))</f>
        <v/>
      </c>
      <c r="LO7" s="8">
        <f>IF(LO5="","",IF(COUNTIF(Feestdagen!$B$22:$B$32,LO5)&gt;0,"F",IF(WEEKDAY(LO5,2)&gt;5,"W","")))</f>
        <v/>
      </c>
      <c r="LP7" s="8">
        <f>IF(LP5="","",IF(COUNTIF(Feestdagen!$B$22:$B$32,LP5)&gt;0,"F",IF(WEEKDAY(LP5,2)&gt;5,"W","")))</f>
        <v/>
      </c>
      <c r="LQ7" s="8">
        <f>IF(LQ5="","",IF(COUNTIF(Feestdagen!$B$22:$B$32,LQ5)&gt;0,"F",IF(WEEKDAY(LQ5,2)&gt;5,"W","")))</f>
        <v/>
      </c>
      <c r="LR7" s="8">
        <f>IF(LR5="","",IF(COUNTIF(Feestdagen!$B$22:$B$32,LR5)&gt;0,"F",IF(WEEKDAY(LR5,2)&gt;5,"W","")))</f>
        <v/>
      </c>
      <c r="LS7" s="8">
        <f>IF(LS5="","",IF(COUNTIF(Feestdagen!$B$22:$B$32,LS5)&gt;0,"F",IF(WEEKDAY(LS5,2)&gt;5,"W","")))</f>
        <v/>
      </c>
      <c r="LT7" s="8">
        <f>IF(LT5="","",IF(COUNTIF(Feestdagen!$B$22:$B$32,LT5)&gt;0,"F",IF(WEEKDAY(LT5,2)&gt;5,"W","")))</f>
        <v/>
      </c>
      <c r="LU7" s="8">
        <f>IF(LU5="","",IF(COUNTIF(Feestdagen!$B$22:$B$32,LU5)&gt;0,"F",IF(WEEKDAY(LU5,2)&gt;5,"W","")))</f>
        <v/>
      </c>
      <c r="LV7" s="8">
        <f>IF(LV5="","",IF(COUNTIF(Feestdagen!$B$22:$B$32,LV5)&gt;0,"F",IF(WEEKDAY(LV5,2)&gt;5,"W","")))</f>
        <v/>
      </c>
      <c r="LW7" s="8">
        <f>IF(LW5="","",IF(COUNTIF(Feestdagen!$B$22:$B$32,LW5)&gt;0,"F",IF(WEEKDAY(LW5,2)&gt;5,"W","")))</f>
        <v/>
      </c>
      <c r="LX7" s="8">
        <f>IF(LX5="","",IF(COUNTIF(Feestdagen!$B$22:$B$32,LX5)&gt;0,"F",IF(WEEKDAY(LX5,2)&gt;5,"W","")))</f>
        <v/>
      </c>
      <c r="LY7" s="8">
        <f>IF(LY5="","",IF(COUNTIF(Feestdagen!$B$22:$B$32,LY5)&gt;0,"F",IF(WEEKDAY(LY5,2)&gt;5,"W","")))</f>
        <v/>
      </c>
      <c r="LZ7" s="8">
        <f>IF(LZ5="","",IF(COUNTIF(Feestdagen!$B$22:$B$32,LZ5)&gt;0,"F",IF(WEEKDAY(LZ5,2)&gt;5,"W","")))</f>
        <v/>
      </c>
      <c r="MA7" s="8">
        <f>IF(MA5="","",IF(COUNTIF(Feestdagen!$B$22:$B$32,MA5)&gt;0,"F",IF(WEEKDAY(MA5,2)&gt;5,"W","")))</f>
        <v/>
      </c>
      <c r="MB7" s="8">
        <f>IF(MB5="","",IF(COUNTIF(Feestdagen!$B$22:$B$32,MB5)&gt;0,"F",IF(WEEKDAY(MB5,2)&gt;5,"W","")))</f>
        <v/>
      </c>
      <c r="MC7" s="8">
        <f>IF(MC5="","",IF(COUNTIF(Feestdagen!$B$22:$B$32,MC5)&gt;0,"F",IF(WEEKDAY(MC5,2)&gt;5,"W","")))</f>
        <v/>
      </c>
      <c r="MD7" s="8">
        <f>IF(MD5="","",IF(COUNTIF(Feestdagen!$B$22:$B$32,MD5)&gt;0,"F",IF(WEEKDAY(MD5,2)&gt;5,"W","")))</f>
        <v/>
      </c>
      <c r="ME7" s="8">
        <f>IF(ME5="","",IF(COUNTIF(Feestdagen!$B$22:$B$32,ME5)&gt;0,"F",IF(WEEKDAY(ME5,2)&gt;5,"W","")))</f>
        <v/>
      </c>
      <c r="MF7" s="8">
        <f>IF(MF5="","",IF(COUNTIF(Feestdagen!$B$22:$B$32,MF5)&gt;0,"F",IF(WEEKDAY(MF5,2)&gt;5,"W","")))</f>
        <v/>
      </c>
      <c r="MG7" s="8">
        <f>IF(MG5="","",IF(COUNTIF(Feestdagen!$B$22:$B$32,MG5)&gt;0,"F",IF(WEEKDAY(MG5,2)&gt;5,"W","")))</f>
        <v/>
      </c>
      <c r="MH7" s="8">
        <f>IF(MH5="","",IF(COUNTIF(Feestdagen!$B$22:$B$32,MH5)&gt;0,"F",IF(WEEKDAY(MH5,2)&gt;5,"W","")))</f>
        <v/>
      </c>
      <c r="MI7" s="8">
        <f>IF(MI5="","",IF(COUNTIF(Feestdagen!$B$22:$B$32,MI5)&gt;0,"F",IF(WEEKDAY(MI5,2)&gt;5,"W","")))</f>
        <v/>
      </c>
      <c r="MJ7" s="8">
        <f>IF(MJ5="","",IF(COUNTIF(Feestdagen!$B$22:$B$32,MJ5)&gt;0,"F",IF(WEEKDAY(MJ5,2)&gt;5,"W","")))</f>
        <v/>
      </c>
      <c r="MK7" s="8">
        <f>IF(MK5="","",IF(COUNTIF(Feestdagen!$B$22:$B$32,MK5)&gt;0,"F",IF(WEEKDAY(MK5,2)&gt;5,"W","")))</f>
        <v/>
      </c>
      <c r="ML7" s="8">
        <f>IF(ML5="","",IF(COUNTIF(Feestdagen!$B$22:$B$32,ML5)&gt;0,"F",IF(WEEKDAY(ML5,2)&gt;5,"W","")))</f>
        <v/>
      </c>
      <c r="MM7" s="8">
        <f>IF(MM5="","",IF(COUNTIF(Feestdagen!$B$22:$B$32,MM5)&gt;0,"F",IF(WEEKDAY(MM5,2)&gt;5,"W","")))</f>
        <v/>
      </c>
      <c r="MN7" s="8">
        <f>IF(MN5="","",IF(COUNTIF(Feestdagen!$B$22:$B$32,MN5)&gt;0,"F",IF(WEEKDAY(MN5,2)&gt;5,"W","")))</f>
        <v/>
      </c>
      <c r="MO7" s="8">
        <f>IF(MO5="","",IF(COUNTIF(Feestdagen!$B$22:$B$32,MO5)&gt;0,"F",IF(WEEKDAY(MO5,2)&gt;5,"W","")))</f>
        <v/>
      </c>
      <c r="MP7" s="8">
        <f>IF(MP5="","",IF(COUNTIF(Feestdagen!$B$22:$B$32,MP5)&gt;0,"F",IF(WEEKDAY(MP5,2)&gt;5,"W","")))</f>
        <v/>
      </c>
      <c r="MQ7" s="8">
        <f>IF(MQ5="","",IF(COUNTIF(Feestdagen!$B$22:$B$32,MQ5)&gt;0,"F",IF(WEEKDAY(MQ5,2)&gt;5,"W","")))</f>
        <v/>
      </c>
      <c r="MR7" s="8">
        <f>IF(MR5="","",IF(COUNTIF(Feestdagen!$B$22:$B$32,MR5)&gt;0,"F",IF(WEEKDAY(MR5,2)&gt;5,"W","")))</f>
        <v/>
      </c>
      <c r="MS7" s="8">
        <f>IF(MS5="","",IF(COUNTIF(Feestdagen!$B$22:$B$32,MS5)&gt;0,"F",IF(WEEKDAY(MS5,2)&gt;5,"W","")))</f>
        <v/>
      </c>
      <c r="MT7" s="8">
        <f>IF(MT5="","",IF(COUNTIF(Feestdagen!$B$22:$B$32,MT5)&gt;0,"F",IF(WEEKDAY(MT5,2)&gt;5,"W","")))</f>
        <v/>
      </c>
      <c r="MU7" s="8">
        <f>IF(MU5="","",IF(COUNTIF(Feestdagen!$B$22:$B$32,MU5)&gt;0,"F",IF(WEEKDAY(MU5,2)&gt;5,"W","")))</f>
        <v/>
      </c>
      <c r="MV7" s="8">
        <f>IF(MV5="","",IF(COUNTIF(Feestdagen!$B$22:$B$32,MV5)&gt;0,"F",IF(WEEKDAY(MV5,2)&gt;5,"W","")))</f>
        <v/>
      </c>
      <c r="MW7" s="8">
        <f>IF(MW5="","",IF(COUNTIF(Feestdagen!$B$22:$B$32,MW5)&gt;0,"F",IF(WEEKDAY(MW5,2)&gt;5,"W","")))</f>
        <v/>
      </c>
      <c r="MX7" s="8">
        <f>IF(MX5="","",IF(COUNTIF(Feestdagen!$B$22:$B$32,MX5)&gt;0,"F",IF(WEEKDAY(MX5,2)&gt;5,"W","")))</f>
        <v/>
      </c>
      <c r="MY7" s="8">
        <f>IF(MY5="","",IF(COUNTIF(Feestdagen!$B$22:$B$32,MY5)&gt;0,"F",IF(WEEKDAY(MY5,2)&gt;5,"W","")))</f>
        <v/>
      </c>
      <c r="MZ7" s="8">
        <f>IF(MZ5="","",IF(COUNTIF(Feestdagen!$B$22:$B$32,MZ5)&gt;0,"F",IF(WEEKDAY(MZ5,2)&gt;5,"W","")))</f>
        <v/>
      </c>
      <c r="NA7" s="8">
        <f>IF(NA5="","",IF(COUNTIF(Feestdagen!$B$22:$B$32,NA5)&gt;0,"F",IF(WEEKDAY(NA5,2)&gt;5,"W","")))</f>
        <v/>
      </c>
      <c r="NB7" s="8">
        <f>IF(NB5="","",IF(COUNTIF(Feestdagen!$B$22:$B$32,NB5)&gt;0,"F",IF(WEEKDAY(NB5,2)&gt;5,"W","")))</f>
        <v/>
      </c>
      <c r="NC7" s="8">
        <f>IF(NC5="","",IF(COUNTIF(Feestdagen!$B$22:$B$32,NC5)&gt;0,"F",IF(WEEKDAY(NC5,2)&gt;5,"W","")))</f>
        <v/>
      </c>
      <c r="NE7" s="9" t="inlineStr">
        <is>
          <t>Vakantie</t>
        </is>
      </c>
      <c r="NF7" s="9" t="inlineStr">
        <is>
          <t>ADV of atv</t>
        </is>
      </c>
      <c r="NG7" s="9" t="inlineStr">
        <is>
          <t>Bijzonder verlof</t>
        </is>
      </c>
      <c r="NH7" s="9" t="inlineStr">
        <is>
          <t>Ziek</t>
        </is>
      </c>
    </row>
    <row r="8">
      <c r="A8" s="10" t="inlineStr">
        <is>
          <t>Medewerker 1</t>
        </is>
      </c>
      <c r="B8" s="11" t="n"/>
      <c r="C8" s="11" t="n"/>
      <c r="D8" s="11" t="n"/>
      <c r="E8" s="11" t="n"/>
      <c r="F8" s="11" t="n"/>
      <c r="G8" s="11" t="n"/>
      <c r="H8" s="11" t="n"/>
      <c r="I8" s="11" t="n"/>
      <c r="J8" s="11" t="n"/>
      <c r="K8" s="11" t="n"/>
      <c r="L8" s="11" t="n"/>
      <c r="M8" s="11" t="n"/>
      <c r="N8" s="11" t="n"/>
      <c r="O8" s="11" t="n"/>
      <c r="P8" s="11" t="n"/>
      <c r="Q8" s="11" t="n"/>
      <c r="R8" s="11" t="n"/>
      <c r="S8" s="11" t="n"/>
      <c r="T8" s="11" t="n"/>
      <c r="U8" s="11" t="n"/>
      <c r="V8" s="11" t="n"/>
      <c r="W8" s="11" t="n"/>
      <c r="X8" s="11" t="n"/>
      <c r="Y8" s="11" t="n"/>
      <c r="Z8" s="11" t="n"/>
      <c r="AA8" s="11" t="n"/>
      <c r="AB8" s="11" t="n"/>
      <c r="AC8" s="11" t="n"/>
      <c r="AD8" s="11" t="n"/>
      <c r="AE8" s="11" t="n"/>
      <c r="AF8" s="11" t="n"/>
      <c r="AG8" s="11" t="n"/>
      <c r="AH8" s="11" t="n"/>
      <c r="AI8" s="11" t="n"/>
      <c r="AJ8" s="11" t="n"/>
      <c r="AK8" s="11" t="n"/>
      <c r="AL8" s="11" t="n"/>
      <c r="AM8" s="11" t="n"/>
      <c r="AN8" s="11" t="n"/>
      <c r="AO8" s="11" t="n"/>
      <c r="AP8" s="11" t="n"/>
      <c r="AQ8" s="11" t="n"/>
      <c r="AR8" s="11" t="n"/>
      <c r="AS8" s="11" t="n"/>
      <c r="AT8" s="11" t="n"/>
      <c r="AU8" s="11" t="n"/>
      <c r="AV8" s="11" t="n"/>
      <c r="AW8" s="11" t="n"/>
      <c r="AX8" s="11" t="n"/>
      <c r="AY8" s="11" t="n"/>
      <c r="AZ8" s="11" t="n"/>
      <c r="BA8" s="11" t="n"/>
      <c r="BB8" s="11" t="n"/>
      <c r="BC8" s="11" t="n"/>
      <c r="BD8" s="11" t="n"/>
      <c r="BE8" s="11" t="n"/>
      <c r="BF8" s="11" t="n"/>
      <c r="BG8" s="11" t="n"/>
      <c r="BH8" s="11" t="n"/>
      <c r="BI8" s="11" t="n"/>
      <c r="BJ8" s="11" t="n"/>
      <c r="BK8" s="11" t="n"/>
      <c r="BL8" s="11" t="n"/>
      <c r="BM8" s="11" t="n"/>
      <c r="BN8" s="11" t="n"/>
      <c r="BO8" s="11" t="n"/>
      <c r="BP8" s="11" t="n"/>
      <c r="BQ8" s="11" t="n"/>
      <c r="BR8" s="11" t="n"/>
      <c r="BS8" s="11" t="n"/>
      <c r="BT8" s="11" t="n"/>
      <c r="BU8" s="11" t="n"/>
      <c r="BV8" s="11" t="n"/>
      <c r="BW8" s="11" t="n"/>
      <c r="BX8" s="11" t="n"/>
      <c r="BY8" s="11" t="n"/>
      <c r="BZ8" s="11" t="n"/>
      <c r="CA8" s="11" t="n"/>
      <c r="CB8" s="11" t="n"/>
      <c r="CC8" s="11" t="n"/>
      <c r="CD8" s="11" t="n"/>
      <c r="CE8" s="11" t="n"/>
      <c r="CF8" s="11" t="n"/>
      <c r="CG8" s="11" t="n"/>
      <c r="CH8" s="11" t="n"/>
      <c r="CI8" s="11" t="n"/>
      <c r="CJ8" s="11" t="n"/>
      <c r="CK8" s="11" t="n"/>
      <c r="CL8" s="11" t="n"/>
      <c r="CM8" s="11" t="n"/>
      <c r="CN8" s="11" t="n"/>
      <c r="CO8" s="11" t="n"/>
      <c r="CP8" s="11" t="n"/>
      <c r="CQ8" s="11" t="n"/>
      <c r="CR8" s="11" t="n"/>
      <c r="CS8" s="11" t="n"/>
      <c r="CT8" s="11" t="n"/>
      <c r="CU8" s="11" t="n"/>
      <c r="CV8" s="11" t="n"/>
      <c r="CW8" s="11" t="n"/>
      <c r="CX8" s="11" t="n"/>
      <c r="CY8" s="11" t="n"/>
      <c r="CZ8" s="11" t="n"/>
      <c r="DA8" s="11" t="n"/>
      <c r="DB8" s="11" t="n"/>
      <c r="DC8" s="11" t="n"/>
      <c r="DD8" s="11" t="n"/>
      <c r="DE8" s="11" t="n"/>
      <c r="DF8" s="11" t="n"/>
      <c r="DG8" s="11" t="n"/>
      <c r="DH8" s="11" t="n"/>
      <c r="DI8" s="11" t="n"/>
      <c r="DJ8" s="11" t="n"/>
      <c r="DK8" s="11" t="n"/>
      <c r="DL8" s="11" t="n"/>
      <c r="DM8" s="11" t="n"/>
      <c r="DN8" s="11" t="n"/>
      <c r="DO8" s="11" t="n"/>
      <c r="DP8" s="11" t="n"/>
      <c r="DQ8" s="11" t="n"/>
      <c r="DR8" s="11" t="n"/>
      <c r="DS8" s="11" t="n"/>
      <c r="DT8" s="11" t="n"/>
      <c r="DU8" s="11" t="n"/>
      <c r="DV8" s="11" t="n"/>
      <c r="DW8" s="11" t="n"/>
      <c r="DX8" s="11" t="n"/>
      <c r="DY8" s="11" t="n"/>
      <c r="DZ8" s="11" t="n"/>
      <c r="EA8" s="11" t="n"/>
      <c r="EB8" s="11" t="n"/>
      <c r="EC8" s="11" t="n"/>
      <c r="ED8" s="11" t="n"/>
      <c r="EE8" s="11" t="n"/>
      <c r="EF8" s="11" t="n"/>
      <c r="EG8" s="11" t="n"/>
      <c r="EH8" s="11" t="n"/>
      <c r="EI8" s="11" t="n"/>
      <c r="EJ8" s="11" t="n"/>
      <c r="EK8" s="11" t="n"/>
      <c r="EL8" s="11" t="n"/>
      <c r="EM8" s="11" t="n"/>
      <c r="EN8" s="11" t="n"/>
      <c r="EO8" s="11" t="n"/>
      <c r="EP8" s="11" t="n"/>
      <c r="EQ8" s="11" t="n"/>
      <c r="ER8" s="11" t="n"/>
      <c r="ES8" s="11" t="n"/>
      <c r="ET8" s="11" t="n"/>
      <c r="EU8" s="11" t="n"/>
      <c r="EV8" s="11" t="n"/>
      <c r="EW8" s="11" t="n"/>
      <c r="EX8" s="11" t="n"/>
      <c r="EY8" s="11" t="n"/>
      <c r="EZ8" s="11" t="n"/>
      <c r="FA8" s="11" t="n"/>
      <c r="FB8" s="11" t="n"/>
      <c r="FC8" s="11" t="n"/>
      <c r="FD8" s="11" t="n"/>
      <c r="FE8" s="11" t="n"/>
      <c r="FF8" s="11" t="n"/>
      <c r="FG8" s="11" t="n"/>
      <c r="FH8" s="11" t="n"/>
      <c r="FI8" s="11" t="n"/>
      <c r="FJ8" s="11" t="n"/>
      <c r="FK8" s="11" t="n"/>
      <c r="FL8" s="11" t="n"/>
      <c r="FM8" s="11" t="n"/>
      <c r="FN8" s="11" t="n"/>
      <c r="FO8" s="11" t="n"/>
      <c r="FP8" s="11" t="n"/>
      <c r="FQ8" s="11" t="n"/>
      <c r="FR8" s="11" t="n"/>
      <c r="FS8" s="11" t="n"/>
      <c r="FT8" s="11" t="n"/>
      <c r="FU8" s="11" t="n"/>
      <c r="FV8" s="11" t="n"/>
      <c r="FW8" s="11" t="n"/>
      <c r="FX8" s="11" t="n"/>
      <c r="FY8" s="11" t="n"/>
      <c r="FZ8" s="11" t="n"/>
      <c r="GA8" s="11" t="n"/>
      <c r="GB8" s="11" t="n"/>
      <c r="GC8" s="11" t="n"/>
      <c r="GD8" s="11" t="n"/>
      <c r="GE8" s="11" t="n"/>
      <c r="GF8" s="11" t="n"/>
      <c r="GG8" s="11" t="n"/>
      <c r="GH8" s="11" t="n"/>
      <c r="GI8" s="11" t="n"/>
      <c r="GJ8" s="11" t="n"/>
      <c r="GK8" s="11" t="n"/>
      <c r="GL8" s="11" t="n"/>
      <c r="GM8" s="11" t="n"/>
      <c r="GN8" s="11" t="n"/>
      <c r="GO8" s="11" t="n"/>
      <c r="GP8" s="11" t="n"/>
      <c r="GQ8" s="11" t="n"/>
      <c r="GR8" s="11" t="n"/>
      <c r="GS8" s="11" t="n"/>
      <c r="GT8" s="11" t="n"/>
      <c r="GU8" s="11" t="n"/>
      <c r="GV8" s="11" t="n"/>
      <c r="GW8" s="11" t="n"/>
      <c r="GX8" s="11" t="n"/>
      <c r="GY8" s="11" t="n"/>
      <c r="GZ8" s="11" t="n"/>
      <c r="HA8" s="11" t="n"/>
      <c r="HB8" s="11" t="n"/>
      <c r="HC8" s="11" t="n"/>
      <c r="HD8" s="11" t="n"/>
      <c r="HE8" s="11" t="n"/>
      <c r="HF8" s="11" t="n"/>
      <c r="HG8" s="11" t="n"/>
      <c r="HH8" s="11" t="n"/>
      <c r="HI8" s="11" t="n"/>
      <c r="HJ8" s="11" t="n"/>
      <c r="HK8" s="11" t="n"/>
      <c r="HL8" s="11" t="n"/>
      <c r="HM8" s="11" t="n"/>
      <c r="HN8" s="11" t="n"/>
      <c r="HO8" s="11" t="n"/>
      <c r="HP8" s="11" t="n"/>
      <c r="HQ8" s="11" t="n"/>
      <c r="HR8" s="11" t="n"/>
      <c r="HS8" s="11" t="n"/>
      <c r="HT8" s="11" t="n"/>
      <c r="HU8" s="11" t="n"/>
      <c r="HV8" s="11" t="n"/>
      <c r="HW8" s="11" t="n"/>
      <c r="HX8" s="11" t="n"/>
      <c r="HY8" s="11" t="n"/>
      <c r="HZ8" s="11" t="n"/>
      <c r="IA8" s="11" t="n"/>
      <c r="IB8" s="11" t="n"/>
      <c r="IC8" s="11" t="n"/>
      <c r="ID8" s="11" t="n"/>
      <c r="IE8" s="11" t="n"/>
      <c r="IF8" s="11" t="n"/>
      <c r="IG8" s="11" t="n"/>
      <c r="IH8" s="11" t="n"/>
      <c r="II8" s="11" t="n"/>
      <c r="IJ8" s="11" t="n"/>
      <c r="IK8" s="11" t="n"/>
      <c r="IL8" s="11" t="n"/>
      <c r="IM8" s="11" t="n"/>
      <c r="IN8" s="11" t="n"/>
      <c r="IO8" s="11" t="n"/>
      <c r="IP8" s="11" t="n"/>
      <c r="IQ8" s="11" t="n"/>
      <c r="IR8" s="11" t="n"/>
      <c r="IS8" s="11" t="n"/>
      <c r="IT8" s="11" t="n"/>
      <c r="IU8" s="11" t="n"/>
      <c r="IV8" s="11" t="n"/>
      <c r="IW8" s="11" t="n"/>
      <c r="IX8" s="11" t="n"/>
      <c r="IY8" s="11" t="n"/>
      <c r="IZ8" s="11" t="n"/>
      <c r="JA8" s="11" t="n"/>
      <c r="JB8" s="11" t="n"/>
      <c r="JC8" s="11" t="n"/>
      <c r="JD8" s="11" t="n"/>
      <c r="JE8" s="11" t="n"/>
      <c r="JF8" s="11" t="n"/>
      <c r="JG8" s="11" t="n"/>
      <c r="JH8" s="11" t="n"/>
      <c r="JI8" s="11" t="n"/>
      <c r="JJ8" s="11" t="n"/>
      <c r="JK8" s="11" t="n"/>
      <c r="JL8" s="11" t="n"/>
      <c r="JM8" s="11" t="n"/>
      <c r="JN8" s="11" t="n"/>
      <c r="JO8" s="11" t="n"/>
      <c r="JP8" s="11" t="n"/>
      <c r="JQ8" s="11" t="n"/>
      <c r="JR8" s="11" t="n"/>
      <c r="JS8" s="11" t="n"/>
      <c r="JT8" s="11" t="n"/>
      <c r="JU8" s="11" t="n"/>
      <c r="JV8" s="11" t="n"/>
      <c r="JW8" s="11" t="n"/>
      <c r="JX8" s="11" t="n"/>
      <c r="JY8" s="11" t="n"/>
      <c r="JZ8" s="11" t="n"/>
      <c r="KA8" s="11" t="n"/>
      <c r="KB8" s="11" t="n"/>
      <c r="KC8" s="11" t="n"/>
      <c r="KD8" s="11" t="n"/>
      <c r="KE8" s="11" t="n"/>
      <c r="KF8" s="11" t="n"/>
      <c r="KG8" s="11" t="n"/>
      <c r="KH8" s="11" t="n"/>
      <c r="KI8" s="11" t="n"/>
      <c r="KJ8" s="11" t="n"/>
      <c r="KK8" s="11" t="n"/>
      <c r="KL8" s="11" t="n"/>
      <c r="KM8" s="11" t="n"/>
      <c r="KN8" s="11" t="n"/>
      <c r="KO8" s="11" t="n"/>
      <c r="KP8" s="11" t="n"/>
      <c r="KQ8" s="11" t="n"/>
      <c r="KR8" s="11" t="n"/>
      <c r="KS8" s="11" t="n"/>
      <c r="KT8" s="11" t="n"/>
      <c r="KU8" s="11" t="n"/>
      <c r="KV8" s="11" t="n"/>
      <c r="KW8" s="11" t="n"/>
      <c r="KX8" s="11" t="n"/>
      <c r="KY8" s="11" t="n"/>
      <c r="KZ8" s="11" t="n"/>
      <c r="LA8" s="11" t="n"/>
      <c r="LB8" s="11" t="n"/>
      <c r="LC8" s="11" t="n"/>
      <c r="LD8" s="11" t="n"/>
      <c r="LE8" s="11" t="n"/>
      <c r="LF8" s="11" t="n"/>
      <c r="LG8" s="11" t="n"/>
      <c r="LH8" s="11" t="n"/>
      <c r="LI8" s="11" t="n"/>
      <c r="LJ8" s="11" t="n"/>
      <c r="LK8" s="11" t="n"/>
      <c r="LL8" s="11" t="n"/>
      <c r="LM8" s="11" t="n"/>
      <c r="LN8" s="11" t="n"/>
      <c r="LO8" s="11" t="n"/>
      <c r="LP8" s="11" t="n"/>
      <c r="LQ8" s="11" t="n"/>
      <c r="LR8" s="11" t="n"/>
      <c r="LS8" s="11" t="n"/>
      <c r="LT8" s="11" t="n"/>
      <c r="LU8" s="11" t="n"/>
      <c r="LV8" s="11" t="n"/>
      <c r="LW8" s="11" t="n"/>
      <c r="LX8" s="11" t="n"/>
      <c r="LY8" s="11" t="n"/>
      <c r="LZ8" s="11" t="n"/>
      <c r="MA8" s="11" t="n"/>
      <c r="MB8" s="11" t="n"/>
      <c r="MC8" s="11" t="n"/>
      <c r="MD8" s="11" t="n"/>
      <c r="ME8" s="11" t="n"/>
      <c r="MF8" s="11" t="n"/>
      <c r="MG8" s="11" t="n"/>
      <c r="MH8" s="11" t="n"/>
      <c r="MI8" s="11" t="n"/>
      <c r="MJ8" s="11" t="n"/>
      <c r="MK8" s="11" t="n"/>
      <c r="ML8" s="11" t="n"/>
      <c r="MM8" s="11" t="n"/>
      <c r="MN8" s="11" t="n"/>
      <c r="MO8" s="11" t="n"/>
      <c r="MP8" s="11" t="n"/>
      <c r="MQ8" s="11" t="n"/>
      <c r="MR8" s="11" t="n"/>
      <c r="MS8" s="11" t="n"/>
      <c r="MT8" s="11" t="n"/>
      <c r="MU8" s="11" t="n"/>
      <c r="MV8" s="11" t="n"/>
      <c r="MW8" s="11" t="n"/>
      <c r="MX8" s="11" t="n"/>
      <c r="MY8" s="11" t="n"/>
      <c r="MZ8" s="11" t="n"/>
      <c r="NA8" s="11" t="n"/>
      <c r="NB8" s="11" t="n"/>
      <c r="NC8" s="11" t="n"/>
      <c r="NE8" s="12">
        <f>COUNTIF($B8:$NC8,"V")</f>
        <v/>
      </c>
      <c r="NF8" s="12">
        <f>COUNTIF($B8:$NC8,"A")</f>
        <v/>
      </c>
      <c r="NG8" s="12">
        <f>COUNTIF($B8:$NC8,"B")</f>
        <v/>
      </c>
      <c r="NH8" s="12">
        <f>COUNTIF($B8:$NC8,"Z")</f>
        <v/>
      </c>
    </row>
    <row r="9">
      <c r="A9" s="10" t="inlineStr">
        <is>
          <t>Medewerker 2</t>
        </is>
      </c>
      <c r="B9" s="11" t="n"/>
      <c r="C9" s="11" t="n"/>
      <c r="D9" s="11" t="n"/>
      <c r="E9" s="11" t="n"/>
      <c r="F9" s="11" t="n"/>
      <c r="G9" s="11" t="n"/>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c r="AD9" s="11" t="n"/>
      <c r="AE9" s="11" t="n"/>
      <c r="AF9" s="11" t="n"/>
      <c r="AG9" s="11" t="n"/>
      <c r="AH9" s="11" t="n"/>
      <c r="AI9" s="11" t="n"/>
      <c r="AJ9" s="11" t="n"/>
      <c r="AK9" s="11" t="n"/>
      <c r="AL9" s="11" t="n"/>
      <c r="AM9" s="11" t="n"/>
      <c r="AN9" s="11" t="n"/>
      <c r="AO9" s="11" t="n"/>
      <c r="AP9" s="11" t="n"/>
      <c r="AQ9" s="11" t="n"/>
      <c r="AR9" s="11" t="n"/>
      <c r="AS9" s="11" t="n"/>
      <c r="AT9" s="11" t="n"/>
      <c r="AU9" s="11" t="n"/>
      <c r="AV9" s="11" t="n"/>
      <c r="AW9" s="11" t="n"/>
      <c r="AX9" s="11" t="n"/>
      <c r="AY9" s="11" t="n"/>
      <c r="AZ9" s="11" t="n"/>
      <c r="BA9" s="11" t="n"/>
      <c r="BB9" s="11" t="n"/>
      <c r="BC9" s="11" t="n"/>
      <c r="BD9" s="11" t="n"/>
      <c r="BE9" s="11" t="n"/>
      <c r="BF9" s="11" t="n"/>
      <c r="BG9" s="11" t="n"/>
      <c r="BH9" s="11" t="n"/>
      <c r="BI9" s="11" t="n"/>
      <c r="BJ9" s="11" t="n"/>
      <c r="BK9" s="11" t="n"/>
      <c r="BL9" s="11" t="n"/>
      <c r="BM9" s="11" t="n"/>
      <c r="BN9" s="11" t="n"/>
      <c r="BO9" s="11" t="n"/>
      <c r="BP9" s="11" t="n"/>
      <c r="BQ9" s="11" t="n"/>
      <c r="BR9" s="11" t="n"/>
      <c r="BS9" s="11" t="n"/>
      <c r="BT9" s="11" t="n"/>
      <c r="BU9" s="11" t="n"/>
      <c r="BV9" s="11" t="n"/>
      <c r="BW9" s="11" t="n"/>
      <c r="BX9" s="11" t="n"/>
      <c r="BY9" s="11" t="n"/>
      <c r="BZ9" s="11" t="n"/>
      <c r="CA9" s="11" t="n"/>
      <c r="CB9" s="11" t="n"/>
      <c r="CC9" s="11" t="n"/>
      <c r="CD9" s="11" t="n"/>
      <c r="CE9" s="11" t="n"/>
      <c r="CF9" s="11" t="n"/>
      <c r="CG9" s="11" t="n"/>
      <c r="CH9" s="11" t="n"/>
      <c r="CI9" s="11" t="n"/>
      <c r="CJ9" s="11" t="n"/>
      <c r="CK9" s="11" t="n"/>
      <c r="CL9" s="11" t="n"/>
      <c r="CM9" s="11" t="n"/>
      <c r="CN9" s="11" t="n"/>
      <c r="CO9" s="11" t="n"/>
      <c r="CP9" s="11" t="n"/>
      <c r="CQ9" s="11" t="n"/>
      <c r="CR9" s="11" t="n"/>
      <c r="CS9" s="11" t="n"/>
      <c r="CT9" s="11" t="n"/>
      <c r="CU9" s="11" t="n"/>
      <c r="CV9" s="11" t="n"/>
      <c r="CW9" s="11" t="n"/>
      <c r="CX9" s="11" t="n"/>
      <c r="CY9" s="11" t="n"/>
      <c r="CZ9" s="11" t="n"/>
      <c r="DA9" s="11" t="n"/>
      <c r="DB9" s="11" t="n"/>
      <c r="DC9" s="11" t="n"/>
      <c r="DD9" s="11" t="n"/>
      <c r="DE9" s="11" t="n"/>
      <c r="DF9" s="11" t="n"/>
      <c r="DG9" s="11" t="n"/>
      <c r="DH9" s="11" t="n"/>
      <c r="DI9" s="11" t="n"/>
      <c r="DJ9" s="11" t="n"/>
      <c r="DK9" s="11" t="n"/>
      <c r="DL9" s="11" t="n"/>
      <c r="DM9" s="11" t="n"/>
      <c r="DN9" s="11" t="n"/>
      <c r="DO9" s="11" t="n"/>
      <c r="DP9" s="11" t="n"/>
      <c r="DQ9" s="11" t="n"/>
      <c r="DR9" s="11" t="n"/>
      <c r="DS9" s="11" t="n"/>
      <c r="DT9" s="11" t="n"/>
      <c r="DU9" s="11" t="n"/>
      <c r="DV9" s="11" t="n"/>
      <c r="DW9" s="11" t="n"/>
      <c r="DX9" s="11" t="n"/>
      <c r="DY9" s="11" t="n"/>
      <c r="DZ9" s="11" t="n"/>
      <c r="EA9" s="11" t="n"/>
      <c r="EB9" s="11" t="n"/>
      <c r="EC9" s="11" t="n"/>
      <c r="ED9" s="11" t="n"/>
      <c r="EE9" s="11" t="n"/>
      <c r="EF9" s="11" t="n"/>
      <c r="EG9" s="11" t="n"/>
      <c r="EH9" s="11" t="n"/>
      <c r="EI9" s="11" t="n"/>
      <c r="EJ9" s="11" t="n"/>
      <c r="EK9" s="11" t="n"/>
      <c r="EL9" s="11" t="n"/>
      <c r="EM9" s="11" t="n"/>
      <c r="EN9" s="11" t="n"/>
      <c r="EO9" s="11" t="n"/>
      <c r="EP9" s="11" t="n"/>
      <c r="EQ9" s="11" t="n"/>
      <c r="ER9" s="11" t="n"/>
      <c r="ES9" s="11" t="n"/>
      <c r="ET9" s="11" t="n"/>
      <c r="EU9" s="11" t="n"/>
      <c r="EV9" s="11" t="n"/>
      <c r="EW9" s="11" t="n"/>
      <c r="EX9" s="11" t="n"/>
      <c r="EY9" s="11" t="n"/>
      <c r="EZ9" s="11" t="n"/>
      <c r="FA9" s="11" t="n"/>
      <c r="FB9" s="11" t="n"/>
      <c r="FC9" s="11" t="n"/>
      <c r="FD9" s="11" t="n"/>
      <c r="FE9" s="11" t="n"/>
      <c r="FF9" s="11" t="n"/>
      <c r="FG9" s="11" t="n"/>
      <c r="FH9" s="11" t="n"/>
      <c r="FI9" s="11" t="n"/>
      <c r="FJ9" s="11" t="n"/>
      <c r="FK9" s="11" t="n"/>
      <c r="FL9" s="11" t="n"/>
      <c r="FM9" s="11" t="n"/>
      <c r="FN9" s="11" t="n"/>
      <c r="FO9" s="11" t="n"/>
      <c r="FP9" s="11" t="n"/>
      <c r="FQ9" s="11" t="n"/>
      <c r="FR9" s="11" t="n"/>
      <c r="FS9" s="11" t="n"/>
      <c r="FT9" s="11" t="n"/>
      <c r="FU9" s="11" t="n"/>
      <c r="FV9" s="11" t="n"/>
      <c r="FW9" s="11" t="n"/>
      <c r="FX9" s="11" t="n"/>
      <c r="FY9" s="11" t="n"/>
      <c r="FZ9" s="11" t="n"/>
      <c r="GA9" s="11" t="n"/>
      <c r="GB9" s="11" t="n"/>
      <c r="GC9" s="11" t="n"/>
      <c r="GD9" s="11" t="n"/>
      <c r="GE9" s="11" t="n"/>
      <c r="GF9" s="11" t="n"/>
      <c r="GG9" s="11" t="n"/>
      <c r="GH9" s="11" t="n"/>
      <c r="GI9" s="11" t="n"/>
      <c r="GJ9" s="11" t="n"/>
      <c r="GK9" s="11" t="n"/>
      <c r="GL9" s="11" t="n"/>
      <c r="GM9" s="11" t="n"/>
      <c r="GN9" s="11" t="n"/>
      <c r="GO9" s="11" t="n"/>
      <c r="GP9" s="11" t="n"/>
      <c r="GQ9" s="11" t="n"/>
      <c r="GR9" s="11" t="n"/>
      <c r="GS9" s="11" t="n"/>
      <c r="GT9" s="11" t="n"/>
      <c r="GU9" s="11" t="n"/>
      <c r="GV9" s="11" t="n"/>
      <c r="GW9" s="11" t="n"/>
      <c r="GX9" s="11" t="n"/>
      <c r="GY9" s="11" t="n"/>
      <c r="GZ9" s="11" t="n"/>
      <c r="HA9" s="11" t="n"/>
      <c r="HB9" s="11" t="n"/>
      <c r="HC9" s="11" t="n"/>
      <c r="HD9" s="11" t="n"/>
      <c r="HE9" s="11" t="n"/>
      <c r="HF9" s="11" t="n"/>
      <c r="HG9" s="11" t="n"/>
      <c r="HH9" s="11" t="n"/>
      <c r="HI9" s="11" t="n"/>
      <c r="HJ9" s="11" t="n"/>
      <c r="HK9" s="11" t="n"/>
      <c r="HL9" s="11" t="n"/>
      <c r="HM9" s="11" t="n"/>
      <c r="HN9" s="11" t="n"/>
      <c r="HO9" s="11" t="n"/>
      <c r="HP9" s="11" t="n"/>
      <c r="HQ9" s="11" t="n"/>
      <c r="HR9" s="11" t="n"/>
      <c r="HS9" s="11" t="n"/>
      <c r="HT9" s="11" t="n"/>
      <c r="HU9" s="11" t="n"/>
      <c r="HV9" s="11" t="n"/>
      <c r="HW9" s="11" t="n"/>
      <c r="HX9" s="11" t="n"/>
      <c r="HY9" s="11" t="n"/>
      <c r="HZ9" s="11" t="n"/>
      <c r="IA9" s="11" t="n"/>
      <c r="IB9" s="11" t="n"/>
      <c r="IC9" s="11" t="n"/>
      <c r="ID9" s="11" t="n"/>
      <c r="IE9" s="11" t="n"/>
      <c r="IF9" s="11" t="n"/>
      <c r="IG9" s="11" t="n"/>
      <c r="IH9" s="11" t="n"/>
      <c r="II9" s="11" t="n"/>
      <c r="IJ9" s="11" t="n"/>
      <c r="IK9" s="11" t="n"/>
      <c r="IL9" s="11" t="n"/>
      <c r="IM9" s="11" t="n"/>
      <c r="IN9" s="11" t="n"/>
      <c r="IO9" s="11" t="n"/>
      <c r="IP9" s="11" t="n"/>
      <c r="IQ9" s="11" t="n"/>
      <c r="IR9" s="11" t="n"/>
      <c r="IS9" s="11" t="n"/>
      <c r="IT9" s="11" t="n"/>
      <c r="IU9" s="11" t="n"/>
      <c r="IV9" s="11" t="n"/>
      <c r="IW9" s="11" t="n"/>
      <c r="IX9" s="11" t="n"/>
      <c r="IY9" s="11" t="n"/>
      <c r="IZ9" s="11" t="n"/>
      <c r="JA9" s="11" t="n"/>
      <c r="JB9" s="11" t="n"/>
      <c r="JC9" s="11" t="n"/>
      <c r="JD9" s="11" t="n"/>
      <c r="JE9" s="11" t="n"/>
      <c r="JF9" s="11" t="n"/>
      <c r="JG9" s="11" t="n"/>
      <c r="JH9" s="11" t="n"/>
      <c r="JI9" s="11" t="n"/>
      <c r="JJ9" s="11" t="n"/>
      <c r="JK9" s="11" t="n"/>
      <c r="JL9" s="11" t="n"/>
      <c r="JM9" s="11" t="n"/>
      <c r="JN9" s="11" t="n"/>
      <c r="JO9" s="11" t="n"/>
      <c r="JP9" s="11" t="n"/>
      <c r="JQ9" s="11" t="n"/>
      <c r="JR9" s="11" t="n"/>
      <c r="JS9" s="11" t="n"/>
      <c r="JT9" s="11" t="n"/>
      <c r="JU9" s="11" t="n"/>
      <c r="JV9" s="11" t="n"/>
      <c r="JW9" s="11" t="n"/>
      <c r="JX9" s="11" t="n"/>
      <c r="JY9" s="11" t="n"/>
      <c r="JZ9" s="11" t="n"/>
      <c r="KA9" s="11" t="n"/>
      <c r="KB9" s="11" t="n"/>
      <c r="KC9" s="11" t="n"/>
      <c r="KD9" s="11" t="n"/>
      <c r="KE9" s="11" t="n"/>
      <c r="KF9" s="11" t="n"/>
      <c r="KG9" s="11" t="n"/>
      <c r="KH9" s="11" t="n"/>
      <c r="KI9" s="11" t="n"/>
      <c r="KJ9" s="11" t="n"/>
      <c r="KK9" s="11" t="n"/>
      <c r="KL9" s="11" t="n"/>
      <c r="KM9" s="11" t="n"/>
      <c r="KN9" s="11" t="n"/>
      <c r="KO9" s="11" t="n"/>
      <c r="KP9" s="11" t="n"/>
      <c r="KQ9" s="11" t="n"/>
      <c r="KR9" s="11" t="n"/>
      <c r="KS9" s="11" t="n"/>
      <c r="KT9" s="11" t="n"/>
      <c r="KU9" s="11" t="n"/>
      <c r="KV9" s="11" t="n"/>
      <c r="KW9" s="11" t="n"/>
      <c r="KX9" s="11" t="n"/>
      <c r="KY9" s="11" t="n"/>
      <c r="KZ9" s="11" t="n"/>
      <c r="LA9" s="11" t="n"/>
      <c r="LB9" s="11" t="n"/>
      <c r="LC9" s="11" t="n"/>
      <c r="LD9" s="11" t="n"/>
      <c r="LE9" s="11" t="n"/>
      <c r="LF9" s="11" t="n"/>
      <c r="LG9" s="11" t="n"/>
      <c r="LH9" s="11" t="n"/>
      <c r="LI9" s="11" t="n"/>
      <c r="LJ9" s="11" t="n"/>
      <c r="LK9" s="11" t="n"/>
      <c r="LL9" s="11" t="n"/>
      <c r="LM9" s="11" t="n"/>
      <c r="LN9" s="11" t="n"/>
      <c r="LO9" s="11" t="n"/>
      <c r="LP9" s="11" t="n"/>
      <c r="LQ9" s="11" t="n"/>
      <c r="LR9" s="11" t="n"/>
      <c r="LS9" s="11" t="n"/>
      <c r="LT9" s="11" t="n"/>
      <c r="LU9" s="11" t="n"/>
      <c r="LV9" s="11" t="n"/>
      <c r="LW9" s="11" t="n"/>
      <c r="LX9" s="11" t="n"/>
      <c r="LY9" s="11" t="n"/>
      <c r="LZ9" s="11" t="n"/>
      <c r="MA9" s="11" t="n"/>
      <c r="MB9" s="11" t="n"/>
      <c r="MC9" s="11" t="n"/>
      <c r="MD9" s="11" t="n"/>
      <c r="ME9" s="11" t="n"/>
      <c r="MF9" s="11" t="n"/>
      <c r="MG9" s="11" t="n"/>
      <c r="MH9" s="11" t="n"/>
      <c r="MI9" s="11" t="n"/>
      <c r="MJ9" s="11" t="n"/>
      <c r="MK9" s="11" t="n"/>
      <c r="ML9" s="11" t="n"/>
      <c r="MM9" s="11" t="n"/>
      <c r="MN9" s="11" t="n"/>
      <c r="MO9" s="11" t="n"/>
      <c r="MP9" s="11" t="n"/>
      <c r="MQ9" s="11" t="n"/>
      <c r="MR9" s="11" t="n"/>
      <c r="MS9" s="11" t="n"/>
      <c r="MT9" s="11" t="n"/>
      <c r="MU9" s="11" t="n"/>
      <c r="MV9" s="11" t="n"/>
      <c r="MW9" s="11" t="n"/>
      <c r="MX9" s="11" t="n"/>
      <c r="MY9" s="11" t="n"/>
      <c r="MZ9" s="11" t="n"/>
      <c r="NA9" s="11" t="n"/>
      <c r="NB9" s="11" t="n"/>
      <c r="NC9" s="11" t="n"/>
      <c r="NE9" s="12">
        <f>COUNTIF($B9:$NC9,"V")</f>
        <v/>
      </c>
      <c r="NF9" s="12">
        <f>COUNTIF($B9:$NC9,"A")</f>
        <v/>
      </c>
      <c r="NG9" s="12">
        <f>COUNTIF($B9:$NC9,"B")</f>
        <v/>
      </c>
      <c r="NH9" s="12">
        <f>COUNTIF($B9:$NC9,"Z")</f>
        <v/>
      </c>
    </row>
    <row r="10">
      <c r="A10" s="10" t="inlineStr">
        <is>
          <t>Medewerker 3</t>
        </is>
      </c>
      <c r="B10" s="11" t="n"/>
      <c r="C10" s="11" t="n"/>
      <c r="D10" s="11" t="n"/>
      <c r="E10" s="11" t="n"/>
      <c r="F10" s="11" t="n"/>
      <c r="G10" s="11" t="n"/>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c r="AE10" s="11" t="n"/>
      <c r="AF10" s="11" t="n"/>
      <c r="AG10" s="11" t="n"/>
      <c r="AH10" s="11" t="n"/>
      <c r="AI10" s="11" t="n"/>
      <c r="AJ10" s="11" t="n"/>
      <c r="AK10" s="11" t="n"/>
      <c r="AL10" s="11" t="n"/>
      <c r="AM10" s="11" t="n"/>
      <c r="AN10" s="11" t="n"/>
      <c r="AO10" s="11" t="n"/>
      <c r="AP10" s="11" t="n"/>
      <c r="AQ10" s="11" t="n"/>
      <c r="AR10" s="11" t="n"/>
      <c r="AS10" s="11" t="n"/>
      <c r="AT10" s="11" t="n"/>
      <c r="AU10" s="11" t="n"/>
      <c r="AV10" s="11" t="n"/>
      <c r="AW10" s="11" t="n"/>
      <c r="AX10" s="11" t="n"/>
      <c r="AY10" s="11" t="n"/>
      <c r="AZ10" s="11" t="n"/>
      <c r="BA10" s="11" t="n"/>
      <c r="BB10" s="11" t="n"/>
      <c r="BC10" s="11" t="n"/>
      <c r="BD10" s="11" t="n"/>
      <c r="BE10" s="11" t="n"/>
      <c r="BF10" s="11" t="n"/>
      <c r="BG10" s="11" t="n"/>
      <c r="BH10" s="11" t="n"/>
      <c r="BI10" s="11" t="n"/>
      <c r="BJ10" s="11" t="n"/>
      <c r="BK10" s="11" t="n"/>
      <c r="BL10" s="11" t="n"/>
      <c r="BM10" s="11" t="n"/>
      <c r="BN10" s="11" t="n"/>
      <c r="BO10" s="11" t="n"/>
      <c r="BP10" s="11" t="n"/>
      <c r="BQ10" s="11" t="n"/>
      <c r="BR10" s="11" t="n"/>
      <c r="BS10" s="11" t="n"/>
      <c r="BT10" s="11" t="n"/>
      <c r="BU10" s="11" t="n"/>
      <c r="BV10" s="11" t="n"/>
      <c r="BW10" s="11" t="n"/>
      <c r="BX10" s="11" t="n"/>
      <c r="BY10" s="11" t="n"/>
      <c r="BZ10" s="11" t="n"/>
      <c r="CA10" s="11" t="n"/>
      <c r="CB10" s="11" t="n"/>
      <c r="CC10" s="11" t="n"/>
      <c r="CD10" s="11" t="n"/>
      <c r="CE10" s="11" t="n"/>
      <c r="CF10" s="11" t="n"/>
      <c r="CG10" s="11" t="n"/>
      <c r="CH10" s="11" t="n"/>
      <c r="CI10" s="11" t="n"/>
      <c r="CJ10" s="11" t="n"/>
      <c r="CK10" s="11" t="n"/>
      <c r="CL10" s="11" t="n"/>
      <c r="CM10" s="11" t="n"/>
      <c r="CN10" s="11" t="n"/>
      <c r="CO10" s="11" t="n"/>
      <c r="CP10" s="11" t="n"/>
      <c r="CQ10" s="11" t="n"/>
      <c r="CR10" s="11" t="n"/>
      <c r="CS10" s="11" t="n"/>
      <c r="CT10" s="11" t="n"/>
      <c r="CU10" s="11" t="n"/>
      <c r="CV10" s="11" t="n"/>
      <c r="CW10" s="11" t="n"/>
      <c r="CX10" s="11" t="n"/>
      <c r="CY10" s="11" t="n"/>
      <c r="CZ10" s="11" t="n"/>
      <c r="DA10" s="11" t="n"/>
      <c r="DB10" s="11" t="n"/>
      <c r="DC10" s="11" t="n"/>
      <c r="DD10" s="11" t="n"/>
      <c r="DE10" s="11" t="n"/>
      <c r="DF10" s="11" t="n"/>
      <c r="DG10" s="11" t="n"/>
      <c r="DH10" s="11" t="n"/>
      <c r="DI10" s="11" t="n"/>
      <c r="DJ10" s="11" t="n"/>
      <c r="DK10" s="11" t="n"/>
      <c r="DL10" s="11" t="n"/>
      <c r="DM10" s="11" t="n"/>
      <c r="DN10" s="11" t="n"/>
      <c r="DO10" s="11" t="n"/>
      <c r="DP10" s="11" t="n"/>
      <c r="DQ10" s="11" t="n"/>
      <c r="DR10" s="11" t="n"/>
      <c r="DS10" s="11" t="n"/>
      <c r="DT10" s="11" t="n"/>
      <c r="DU10" s="11" t="n"/>
      <c r="DV10" s="11" t="n"/>
      <c r="DW10" s="11" t="n"/>
      <c r="DX10" s="11" t="n"/>
      <c r="DY10" s="11" t="n"/>
      <c r="DZ10" s="11" t="n"/>
      <c r="EA10" s="11" t="n"/>
      <c r="EB10" s="11" t="n"/>
      <c r="EC10" s="11" t="n"/>
      <c r="ED10" s="11" t="n"/>
      <c r="EE10" s="11" t="n"/>
      <c r="EF10" s="11" t="n"/>
      <c r="EG10" s="11" t="n"/>
      <c r="EH10" s="11" t="n"/>
      <c r="EI10" s="11" t="n"/>
      <c r="EJ10" s="11" t="n"/>
      <c r="EK10" s="11" t="n"/>
      <c r="EL10" s="11" t="n"/>
      <c r="EM10" s="11" t="n"/>
      <c r="EN10" s="11" t="n"/>
      <c r="EO10" s="11" t="n"/>
      <c r="EP10" s="11" t="n"/>
      <c r="EQ10" s="11" t="n"/>
      <c r="ER10" s="11" t="n"/>
      <c r="ES10" s="11" t="n"/>
      <c r="ET10" s="11" t="n"/>
      <c r="EU10" s="11" t="n"/>
      <c r="EV10" s="11" t="n"/>
      <c r="EW10" s="11" t="n"/>
      <c r="EX10" s="11" t="n"/>
      <c r="EY10" s="11" t="n"/>
      <c r="EZ10" s="11" t="n"/>
      <c r="FA10" s="11" t="n"/>
      <c r="FB10" s="11" t="n"/>
      <c r="FC10" s="11" t="n"/>
      <c r="FD10" s="11" t="n"/>
      <c r="FE10" s="11" t="n"/>
      <c r="FF10" s="11" t="n"/>
      <c r="FG10" s="11" t="n"/>
      <c r="FH10" s="11" t="n"/>
      <c r="FI10" s="11" t="n"/>
      <c r="FJ10" s="11" t="n"/>
      <c r="FK10" s="11" t="n"/>
      <c r="FL10" s="11" t="n"/>
      <c r="FM10" s="11" t="n"/>
      <c r="FN10" s="11" t="n"/>
      <c r="FO10" s="11" t="n"/>
      <c r="FP10" s="11" t="n"/>
      <c r="FQ10" s="11" t="n"/>
      <c r="FR10" s="11" t="n"/>
      <c r="FS10" s="11" t="n"/>
      <c r="FT10" s="11" t="n"/>
      <c r="FU10" s="11" t="n"/>
      <c r="FV10" s="11" t="n"/>
      <c r="FW10" s="11" t="n"/>
      <c r="FX10" s="11" t="n"/>
      <c r="FY10" s="11" t="n"/>
      <c r="FZ10" s="11" t="n"/>
      <c r="GA10" s="11" t="n"/>
      <c r="GB10" s="11" t="n"/>
      <c r="GC10" s="11" t="n"/>
      <c r="GD10" s="11" t="n"/>
      <c r="GE10" s="11" t="n"/>
      <c r="GF10" s="11" t="n"/>
      <c r="GG10" s="11" t="n"/>
      <c r="GH10" s="11" t="n"/>
      <c r="GI10" s="11" t="n"/>
      <c r="GJ10" s="11" t="n"/>
      <c r="GK10" s="11" t="n"/>
      <c r="GL10" s="11" t="n"/>
      <c r="GM10" s="11" t="n"/>
      <c r="GN10" s="11" t="n"/>
      <c r="GO10" s="11" t="n"/>
      <c r="GP10" s="11" t="n"/>
      <c r="GQ10" s="11" t="n"/>
      <c r="GR10" s="11" t="n"/>
      <c r="GS10" s="11" t="n"/>
      <c r="GT10" s="11" t="n"/>
      <c r="GU10" s="11" t="n"/>
      <c r="GV10" s="11" t="n"/>
      <c r="GW10" s="11" t="n"/>
      <c r="GX10" s="11" t="n"/>
      <c r="GY10" s="11" t="n"/>
      <c r="GZ10" s="11" t="n"/>
      <c r="HA10" s="11" t="n"/>
      <c r="HB10" s="11" t="n"/>
      <c r="HC10" s="11" t="n"/>
      <c r="HD10" s="11" t="n"/>
      <c r="HE10" s="11" t="n"/>
      <c r="HF10" s="11" t="n"/>
      <c r="HG10" s="11" t="n"/>
      <c r="HH10" s="11" t="n"/>
      <c r="HI10" s="11" t="n"/>
      <c r="HJ10" s="11" t="n"/>
      <c r="HK10" s="11" t="n"/>
      <c r="HL10" s="11" t="n"/>
      <c r="HM10" s="11" t="n"/>
      <c r="HN10" s="11" t="n"/>
      <c r="HO10" s="11" t="n"/>
      <c r="HP10" s="11" t="n"/>
      <c r="HQ10" s="11" t="n"/>
      <c r="HR10" s="11" t="n"/>
      <c r="HS10" s="11" t="n"/>
      <c r="HT10" s="11" t="n"/>
      <c r="HU10" s="11" t="n"/>
      <c r="HV10" s="11" t="n"/>
      <c r="HW10" s="11" t="n"/>
      <c r="HX10" s="11" t="n"/>
      <c r="HY10" s="11" t="n"/>
      <c r="HZ10" s="11" t="n"/>
      <c r="IA10" s="11" t="n"/>
      <c r="IB10" s="11" t="n"/>
      <c r="IC10" s="11" t="n"/>
      <c r="ID10" s="11" t="n"/>
      <c r="IE10" s="11" t="n"/>
      <c r="IF10" s="11" t="n"/>
      <c r="IG10" s="11" t="n"/>
      <c r="IH10" s="11" t="n"/>
      <c r="II10" s="11" t="n"/>
      <c r="IJ10" s="11" t="n"/>
      <c r="IK10" s="11" t="n"/>
      <c r="IL10" s="11" t="n"/>
      <c r="IM10" s="11" t="n"/>
      <c r="IN10" s="11" t="n"/>
      <c r="IO10" s="11" t="n"/>
      <c r="IP10" s="11" t="n"/>
      <c r="IQ10" s="11" t="n"/>
      <c r="IR10" s="11" t="n"/>
      <c r="IS10" s="11" t="n"/>
      <c r="IT10" s="11" t="n"/>
      <c r="IU10" s="11" t="n"/>
      <c r="IV10" s="11" t="n"/>
      <c r="IW10" s="11" t="n"/>
      <c r="IX10" s="11" t="n"/>
      <c r="IY10" s="11" t="n"/>
      <c r="IZ10" s="11" t="n"/>
      <c r="JA10" s="11" t="n"/>
      <c r="JB10" s="11" t="n"/>
      <c r="JC10" s="11" t="n"/>
      <c r="JD10" s="11" t="n"/>
      <c r="JE10" s="11" t="n"/>
      <c r="JF10" s="11" t="n"/>
      <c r="JG10" s="11" t="n"/>
      <c r="JH10" s="11" t="n"/>
      <c r="JI10" s="11" t="n"/>
      <c r="JJ10" s="11" t="n"/>
      <c r="JK10" s="11" t="n"/>
      <c r="JL10" s="11" t="n"/>
      <c r="JM10" s="11" t="n"/>
      <c r="JN10" s="11" t="n"/>
      <c r="JO10" s="11" t="n"/>
      <c r="JP10" s="11" t="n"/>
      <c r="JQ10" s="11" t="n"/>
      <c r="JR10" s="11" t="n"/>
      <c r="JS10" s="11" t="n"/>
      <c r="JT10" s="11" t="n"/>
      <c r="JU10" s="11" t="n"/>
      <c r="JV10" s="11" t="n"/>
      <c r="JW10" s="11" t="n"/>
      <c r="JX10" s="11" t="n"/>
      <c r="JY10" s="11" t="n"/>
      <c r="JZ10" s="11" t="n"/>
      <c r="KA10" s="11" t="n"/>
      <c r="KB10" s="11" t="n"/>
      <c r="KC10" s="11" t="n"/>
      <c r="KD10" s="11" t="n"/>
      <c r="KE10" s="11" t="n"/>
      <c r="KF10" s="11" t="n"/>
      <c r="KG10" s="11" t="n"/>
      <c r="KH10" s="11" t="n"/>
      <c r="KI10" s="11" t="n"/>
      <c r="KJ10" s="11" t="n"/>
      <c r="KK10" s="11" t="n"/>
      <c r="KL10" s="11" t="n"/>
      <c r="KM10" s="11" t="n"/>
      <c r="KN10" s="11" t="n"/>
      <c r="KO10" s="11" t="n"/>
      <c r="KP10" s="11" t="n"/>
      <c r="KQ10" s="11" t="n"/>
      <c r="KR10" s="11" t="n"/>
      <c r="KS10" s="11" t="n"/>
      <c r="KT10" s="11" t="n"/>
      <c r="KU10" s="11" t="n"/>
      <c r="KV10" s="11" t="n"/>
      <c r="KW10" s="11" t="n"/>
      <c r="KX10" s="11" t="n"/>
      <c r="KY10" s="11" t="n"/>
      <c r="KZ10" s="11" t="n"/>
      <c r="LA10" s="11" t="n"/>
      <c r="LB10" s="11" t="n"/>
      <c r="LC10" s="11" t="n"/>
      <c r="LD10" s="11" t="n"/>
      <c r="LE10" s="11" t="n"/>
      <c r="LF10" s="11" t="n"/>
      <c r="LG10" s="11" t="n"/>
      <c r="LH10" s="11" t="n"/>
      <c r="LI10" s="11" t="n"/>
      <c r="LJ10" s="11" t="n"/>
      <c r="LK10" s="11" t="n"/>
      <c r="LL10" s="11" t="n"/>
      <c r="LM10" s="11" t="n"/>
      <c r="LN10" s="11" t="n"/>
      <c r="LO10" s="11" t="n"/>
      <c r="LP10" s="11" t="n"/>
      <c r="LQ10" s="11" t="n"/>
      <c r="LR10" s="11" t="n"/>
      <c r="LS10" s="11" t="n"/>
      <c r="LT10" s="11" t="n"/>
      <c r="LU10" s="11" t="n"/>
      <c r="LV10" s="11" t="n"/>
      <c r="LW10" s="11" t="n"/>
      <c r="LX10" s="11" t="n"/>
      <c r="LY10" s="11" t="n"/>
      <c r="LZ10" s="11" t="n"/>
      <c r="MA10" s="11" t="n"/>
      <c r="MB10" s="11" t="n"/>
      <c r="MC10" s="11" t="n"/>
      <c r="MD10" s="11" t="n"/>
      <c r="ME10" s="11" t="n"/>
      <c r="MF10" s="11" t="n"/>
      <c r="MG10" s="11" t="n"/>
      <c r="MH10" s="11" t="n"/>
      <c r="MI10" s="11" t="n"/>
      <c r="MJ10" s="11" t="n"/>
      <c r="MK10" s="11" t="n"/>
      <c r="ML10" s="11" t="n"/>
      <c r="MM10" s="11" t="n"/>
      <c r="MN10" s="11" t="n"/>
      <c r="MO10" s="11" t="n"/>
      <c r="MP10" s="11" t="n"/>
      <c r="MQ10" s="11" t="n"/>
      <c r="MR10" s="11" t="n"/>
      <c r="MS10" s="11" t="n"/>
      <c r="MT10" s="11" t="n"/>
      <c r="MU10" s="11" t="n"/>
      <c r="MV10" s="11" t="n"/>
      <c r="MW10" s="11" t="n"/>
      <c r="MX10" s="11" t="n"/>
      <c r="MY10" s="11" t="n"/>
      <c r="MZ10" s="11" t="n"/>
      <c r="NA10" s="11" t="n"/>
      <c r="NB10" s="11" t="n"/>
      <c r="NC10" s="11" t="n"/>
      <c r="NE10" s="12">
        <f>COUNTIF($B10:$NC10,"V")</f>
        <v/>
      </c>
      <c r="NF10" s="12">
        <f>COUNTIF($B10:$NC10,"A")</f>
        <v/>
      </c>
      <c r="NG10" s="12">
        <f>COUNTIF($B10:$NC10,"B")</f>
        <v/>
      </c>
      <c r="NH10" s="12">
        <f>COUNTIF($B10:$NC10,"Z")</f>
        <v/>
      </c>
    </row>
    <row r="11">
      <c r="A11" s="10" t="inlineStr">
        <is>
          <t>Medewerker 4</t>
        </is>
      </c>
      <c r="B11" s="11" t="n"/>
      <c r="C11" s="11" t="n"/>
      <c r="D11" s="11" t="n"/>
      <c r="E11" s="11" t="n"/>
      <c r="F11" s="11" t="n"/>
      <c r="G11" s="11" t="n"/>
      <c r="H11" s="11" t="n"/>
      <c r="I11" s="11" t="n"/>
      <c r="J11" s="11" t="n"/>
      <c r="K11" s="11" t="n"/>
      <c r="L11" s="11" t="n"/>
      <c r="M11" s="11" t="n"/>
      <c r="N11" s="11" t="n"/>
      <c r="O11" s="11" t="n"/>
      <c r="P11" s="11" t="n"/>
      <c r="Q11" s="11" t="n"/>
      <c r="R11" s="11" t="n"/>
      <c r="S11" s="11" t="n"/>
      <c r="T11" s="11" t="n"/>
      <c r="U11" s="11" t="n"/>
      <c r="V11" s="11" t="n"/>
      <c r="W11" s="11" t="n"/>
      <c r="X11" s="11" t="n"/>
      <c r="Y11" s="11" t="n"/>
      <c r="Z11" s="11" t="n"/>
      <c r="AA11" s="11" t="n"/>
      <c r="AB11" s="11" t="n"/>
      <c r="AC11" s="11" t="n"/>
      <c r="AD11" s="11" t="n"/>
      <c r="AE11" s="11" t="n"/>
      <c r="AF11" s="11" t="n"/>
      <c r="AG11" s="11" t="n"/>
      <c r="AH11" s="11" t="n"/>
      <c r="AI11" s="11" t="n"/>
      <c r="AJ11" s="11" t="n"/>
      <c r="AK11" s="11" t="n"/>
      <c r="AL11" s="11" t="n"/>
      <c r="AM11" s="11" t="n"/>
      <c r="AN11" s="11" t="n"/>
      <c r="AO11" s="11" t="n"/>
      <c r="AP11" s="11" t="n"/>
      <c r="AQ11" s="11" t="n"/>
      <c r="AR11" s="11" t="n"/>
      <c r="AS11" s="11" t="n"/>
      <c r="AT11" s="11" t="n"/>
      <c r="AU11" s="11" t="n"/>
      <c r="AV11" s="11" t="n"/>
      <c r="AW11" s="11" t="n"/>
      <c r="AX11" s="11" t="n"/>
      <c r="AY11" s="11" t="n"/>
      <c r="AZ11" s="11" t="n"/>
      <c r="BA11" s="11" t="n"/>
      <c r="BB11" s="11" t="n"/>
      <c r="BC11" s="11" t="n"/>
      <c r="BD11" s="11" t="n"/>
      <c r="BE11" s="11" t="n"/>
      <c r="BF11" s="11" t="n"/>
      <c r="BG11" s="11" t="n"/>
      <c r="BH11" s="11" t="n"/>
      <c r="BI11" s="11" t="n"/>
      <c r="BJ11" s="11" t="n"/>
      <c r="BK11" s="11" t="n"/>
      <c r="BL11" s="11" t="n"/>
      <c r="BM11" s="11" t="n"/>
      <c r="BN11" s="11" t="n"/>
      <c r="BO11" s="11" t="n"/>
      <c r="BP11" s="11" t="n"/>
      <c r="BQ11" s="11" t="n"/>
      <c r="BR11" s="11" t="n"/>
      <c r="BS11" s="11" t="n"/>
      <c r="BT11" s="11" t="n"/>
      <c r="BU11" s="11" t="n"/>
      <c r="BV11" s="11" t="n"/>
      <c r="BW11" s="11" t="n"/>
      <c r="BX11" s="11" t="n"/>
      <c r="BY11" s="11" t="n"/>
      <c r="BZ11" s="11" t="n"/>
      <c r="CA11" s="11" t="n"/>
      <c r="CB11" s="11" t="n"/>
      <c r="CC11" s="11" t="n"/>
      <c r="CD11" s="11" t="n"/>
      <c r="CE11" s="11" t="n"/>
      <c r="CF11" s="11" t="n"/>
      <c r="CG11" s="11" t="n"/>
      <c r="CH11" s="11" t="n"/>
      <c r="CI11" s="11" t="n"/>
      <c r="CJ11" s="11" t="n"/>
      <c r="CK11" s="11" t="n"/>
      <c r="CL11" s="11" t="n"/>
      <c r="CM11" s="11" t="n"/>
      <c r="CN11" s="11" t="n"/>
      <c r="CO11" s="11" t="n"/>
      <c r="CP11" s="11" t="n"/>
      <c r="CQ11" s="11" t="n"/>
      <c r="CR11" s="11" t="n"/>
      <c r="CS11" s="11" t="n"/>
      <c r="CT11" s="11" t="n"/>
      <c r="CU11" s="11" t="n"/>
      <c r="CV11" s="11" t="n"/>
      <c r="CW11" s="11" t="n"/>
      <c r="CX11" s="11" t="n"/>
      <c r="CY11" s="11" t="n"/>
      <c r="CZ11" s="11" t="n"/>
      <c r="DA11" s="11" t="n"/>
      <c r="DB11" s="11" t="n"/>
      <c r="DC11" s="11" t="n"/>
      <c r="DD11" s="11" t="n"/>
      <c r="DE11" s="11" t="n"/>
      <c r="DF11" s="11" t="n"/>
      <c r="DG11" s="11" t="n"/>
      <c r="DH11" s="11" t="n"/>
      <c r="DI11" s="11" t="n"/>
      <c r="DJ11" s="11" t="n"/>
      <c r="DK11" s="11" t="n"/>
      <c r="DL11" s="11" t="n"/>
      <c r="DM11" s="11" t="n"/>
      <c r="DN11" s="11" t="n"/>
      <c r="DO11" s="11" t="n"/>
      <c r="DP11" s="11" t="n"/>
      <c r="DQ11" s="11" t="n"/>
      <c r="DR11" s="11" t="n"/>
      <c r="DS11" s="11" t="n"/>
      <c r="DT11" s="11" t="n"/>
      <c r="DU11" s="11" t="n"/>
      <c r="DV11" s="11" t="n"/>
      <c r="DW11" s="11" t="n"/>
      <c r="DX11" s="11" t="n"/>
      <c r="DY11" s="11" t="n"/>
      <c r="DZ11" s="11" t="n"/>
      <c r="EA11" s="11" t="n"/>
      <c r="EB11" s="11" t="n"/>
      <c r="EC11" s="11" t="n"/>
      <c r="ED11" s="11" t="n"/>
      <c r="EE11" s="11" t="n"/>
      <c r="EF11" s="11" t="n"/>
      <c r="EG11" s="11" t="n"/>
      <c r="EH11" s="11" t="n"/>
      <c r="EI11" s="11" t="n"/>
      <c r="EJ11" s="11" t="n"/>
      <c r="EK11" s="11" t="n"/>
      <c r="EL11" s="11" t="n"/>
      <c r="EM11" s="11" t="n"/>
      <c r="EN11" s="11" t="n"/>
      <c r="EO11" s="11" t="n"/>
      <c r="EP11" s="11" t="n"/>
      <c r="EQ11" s="11" t="n"/>
      <c r="ER11" s="11" t="n"/>
      <c r="ES11" s="11" t="n"/>
      <c r="ET11" s="11" t="n"/>
      <c r="EU11" s="11" t="n"/>
      <c r="EV11" s="11" t="n"/>
      <c r="EW11" s="11" t="n"/>
      <c r="EX11" s="11" t="n"/>
      <c r="EY11" s="11" t="n"/>
      <c r="EZ11" s="11" t="n"/>
      <c r="FA11" s="11" t="n"/>
      <c r="FB11" s="11" t="n"/>
      <c r="FC11" s="11" t="n"/>
      <c r="FD11" s="11" t="n"/>
      <c r="FE11" s="11" t="n"/>
      <c r="FF11" s="11" t="n"/>
      <c r="FG11" s="11" t="n"/>
      <c r="FH11" s="11" t="n"/>
      <c r="FI11" s="11" t="n"/>
      <c r="FJ11" s="11" t="n"/>
      <c r="FK11" s="11" t="n"/>
      <c r="FL11" s="11" t="n"/>
      <c r="FM11" s="11" t="n"/>
      <c r="FN11" s="11" t="n"/>
      <c r="FO11" s="11" t="n"/>
      <c r="FP11" s="11" t="n"/>
      <c r="FQ11" s="11" t="n"/>
      <c r="FR11" s="11" t="n"/>
      <c r="FS11" s="11" t="n"/>
      <c r="FT11" s="11" t="n"/>
      <c r="FU11" s="11" t="n"/>
      <c r="FV11" s="11" t="n"/>
      <c r="FW11" s="11" t="n"/>
      <c r="FX11" s="11" t="n"/>
      <c r="FY11" s="11" t="n"/>
      <c r="FZ11" s="11" t="n"/>
      <c r="GA11" s="11" t="n"/>
      <c r="GB11" s="11" t="n"/>
      <c r="GC11" s="11" t="n"/>
      <c r="GD11" s="11" t="n"/>
      <c r="GE11" s="11" t="n"/>
      <c r="GF11" s="11" t="n"/>
      <c r="GG11" s="11" t="n"/>
      <c r="GH11" s="11" t="n"/>
      <c r="GI11" s="11" t="n"/>
      <c r="GJ11" s="11" t="n"/>
      <c r="GK11" s="11" t="n"/>
      <c r="GL11" s="11" t="n"/>
      <c r="GM11" s="11" t="n"/>
      <c r="GN11" s="11" t="n"/>
      <c r="GO11" s="11" t="n"/>
      <c r="GP11" s="11" t="n"/>
      <c r="GQ11" s="11" t="n"/>
      <c r="GR11" s="11" t="n"/>
      <c r="GS11" s="11" t="n"/>
      <c r="GT11" s="11" t="n"/>
      <c r="GU11" s="11" t="n"/>
      <c r="GV11" s="11" t="n"/>
      <c r="GW11" s="11" t="n"/>
      <c r="GX11" s="11" t="n"/>
      <c r="GY11" s="11" t="n"/>
      <c r="GZ11" s="11" t="n"/>
      <c r="HA11" s="11" t="n"/>
      <c r="HB11" s="11" t="n"/>
      <c r="HC11" s="11" t="n"/>
      <c r="HD11" s="11" t="n"/>
      <c r="HE11" s="11" t="n"/>
      <c r="HF11" s="11" t="n"/>
      <c r="HG11" s="11" t="n"/>
      <c r="HH11" s="11" t="n"/>
      <c r="HI11" s="11" t="n"/>
      <c r="HJ11" s="11" t="n"/>
      <c r="HK11" s="11" t="n"/>
      <c r="HL11" s="11" t="n"/>
      <c r="HM11" s="11" t="n"/>
      <c r="HN11" s="11" t="n"/>
      <c r="HO11" s="11" t="n"/>
      <c r="HP11" s="11" t="n"/>
      <c r="HQ11" s="11" t="n"/>
      <c r="HR11" s="11" t="n"/>
      <c r="HS11" s="11" t="n"/>
      <c r="HT11" s="11" t="n"/>
      <c r="HU11" s="11" t="n"/>
      <c r="HV11" s="11" t="n"/>
      <c r="HW11" s="11" t="n"/>
      <c r="HX11" s="11" t="n"/>
      <c r="HY11" s="11" t="n"/>
      <c r="HZ11" s="11" t="n"/>
      <c r="IA11" s="11" t="n"/>
      <c r="IB11" s="11" t="n"/>
      <c r="IC11" s="11" t="n"/>
      <c r="ID11" s="11" t="n"/>
      <c r="IE11" s="11" t="n"/>
      <c r="IF11" s="11" t="n"/>
      <c r="IG11" s="11" t="n"/>
      <c r="IH11" s="11" t="n"/>
      <c r="II11" s="11" t="n"/>
      <c r="IJ11" s="11" t="n"/>
      <c r="IK11" s="11" t="n"/>
      <c r="IL11" s="11" t="n"/>
      <c r="IM11" s="11" t="n"/>
      <c r="IN11" s="11" t="n"/>
      <c r="IO11" s="11" t="n"/>
      <c r="IP11" s="11" t="n"/>
      <c r="IQ11" s="11" t="n"/>
      <c r="IR11" s="11" t="n"/>
      <c r="IS11" s="11" t="n"/>
      <c r="IT11" s="11" t="n"/>
      <c r="IU11" s="11" t="n"/>
      <c r="IV11" s="11" t="n"/>
      <c r="IW11" s="11" t="n"/>
      <c r="IX11" s="11" t="n"/>
      <c r="IY11" s="11" t="n"/>
      <c r="IZ11" s="11" t="n"/>
      <c r="JA11" s="11" t="n"/>
      <c r="JB11" s="11" t="n"/>
      <c r="JC11" s="11" t="n"/>
      <c r="JD11" s="11" t="n"/>
      <c r="JE11" s="11" t="n"/>
      <c r="JF11" s="11" t="n"/>
      <c r="JG11" s="11" t="n"/>
      <c r="JH11" s="11" t="n"/>
      <c r="JI11" s="11" t="n"/>
      <c r="JJ11" s="11" t="n"/>
      <c r="JK11" s="11" t="n"/>
      <c r="JL11" s="11" t="n"/>
      <c r="JM11" s="11" t="n"/>
      <c r="JN11" s="11" t="n"/>
      <c r="JO11" s="11" t="n"/>
      <c r="JP11" s="11" t="n"/>
      <c r="JQ11" s="11" t="n"/>
      <c r="JR11" s="11" t="n"/>
      <c r="JS11" s="11" t="n"/>
      <c r="JT11" s="11" t="n"/>
      <c r="JU11" s="11" t="n"/>
      <c r="JV11" s="11" t="n"/>
      <c r="JW11" s="11" t="n"/>
      <c r="JX11" s="11" t="n"/>
      <c r="JY11" s="11" t="n"/>
      <c r="JZ11" s="11" t="n"/>
      <c r="KA11" s="11" t="n"/>
      <c r="KB11" s="11" t="n"/>
      <c r="KC11" s="11" t="n"/>
      <c r="KD11" s="11" t="n"/>
      <c r="KE11" s="11" t="n"/>
      <c r="KF11" s="11" t="n"/>
      <c r="KG11" s="11" t="n"/>
      <c r="KH11" s="11" t="n"/>
      <c r="KI11" s="11" t="n"/>
      <c r="KJ11" s="11" t="n"/>
      <c r="KK11" s="11" t="n"/>
      <c r="KL11" s="11" t="n"/>
      <c r="KM11" s="11" t="n"/>
      <c r="KN11" s="11" t="n"/>
      <c r="KO11" s="11" t="n"/>
      <c r="KP11" s="11" t="n"/>
      <c r="KQ11" s="11" t="n"/>
      <c r="KR11" s="11" t="n"/>
      <c r="KS11" s="11" t="n"/>
      <c r="KT11" s="11" t="n"/>
      <c r="KU11" s="11" t="n"/>
      <c r="KV11" s="11" t="n"/>
      <c r="KW11" s="11" t="n"/>
      <c r="KX11" s="11" t="n"/>
      <c r="KY11" s="11" t="n"/>
      <c r="KZ11" s="11" t="n"/>
      <c r="LA11" s="11" t="n"/>
      <c r="LB11" s="11" t="n"/>
      <c r="LC11" s="11" t="n"/>
      <c r="LD11" s="11" t="n"/>
      <c r="LE11" s="11" t="n"/>
      <c r="LF11" s="11" t="n"/>
      <c r="LG11" s="11" t="n"/>
      <c r="LH11" s="11" t="n"/>
      <c r="LI11" s="11" t="n"/>
      <c r="LJ11" s="11" t="n"/>
      <c r="LK11" s="11" t="n"/>
      <c r="LL11" s="11" t="n"/>
      <c r="LM11" s="11" t="n"/>
      <c r="LN11" s="11" t="n"/>
      <c r="LO11" s="11" t="n"/>
      <c r="LP11" s="11" t="n"/>
      <c r="LQ11" s="11" t="n"/>
      <c r="LR11" s="11" t="n"/>
      <c r="LS11" s="11" t="n"/>
      <c r="LT11" s="11" t="n"/>
      <c r="LU11" s="11" t="n"/>
      <c r="LV11" s="11" t="n"/>
      <c r="LW11" s="11" t="n"/>
      <c r="LX11" s="11" t="n"/>
      <c r="LY11" s="11" t="n"/>
      <c r="LZ11" s="11" t="n"/>
      <c r="MA11" s="11" t="n"/>
      <c r="MB11" s="11" t="n"/>
      <c r="MC11" s="11" t="n"/>
      <c r="MD11" s="11" t="n"/>
      <c r="ME11" s="11" t="n"/>
      <c r="MF11" s="11" t="n"/>
      <c r="MG11" s="11" t="n"/>
      <c r="MH11" s="11" t="n"/>
      <c r="MI11" s="11" t="n"/>
      <c r="MJ11" s="11" t="n"/>
      <c r="MK11" s="11" t="n"/>
      <c r="ML11" s="11" t="n"/>
      <c r="MM11" s="11" t="n"/>
      <c r="MN11" s="11" t="n"/>
      <c r="MO11" s="11" t="n"/>
      <c r="MP11" s="11" t="n"/>
      <c r="MQ11" s="11" t="n"/>
      <c r="MR11" s="11" t="n"/>
      <c r="MS11" s="11" t="n"/>
      <c r="MT11" s="11" t="n"/>
      <c r="MU11" s="11" t="n"/>
      <c r="MV11" s="11" t="n"/>
      <c r="MW11" s="11" t="n"/>
      <c r="MX11" s="11" t="n"/>
      <c r="MY11" s="11" t="n"/>
      <c r="MZ11" s="11" t="n"/>
      <c r="NA11" s="11" t="n"/>
      <c r="NB11" s="11" t="n"/>
      <c r="NC11" s="11" t="n"/>
      <c r="NE11" s="12">
        <f>COUNTIF($B11:$NC11,"V")</f>
        <v/>
      </c>
      <c r="NF11" s="12">
        <f>COUNTIF($B11:$NC11,"A")</f>
        <v/>
      </c>
      <c r="NG11" s="12">
        <f>COUNTIF($B11:$NC11,"B")</f>
        <v/>
      </c>
      <c r="NH11" s="12">
        <f>COUNTIF($B11:$NC11,"Z")</f>
        <v/>
      </c>
    </row>
    <row r="12">
      <c r="A12" s="10" t="inlineStr">
        <is>
          <t>Medewerker 5</t>
        </is>
      </c>
      <c r="B12" s="11" t="n"/>
      <c r="C12" s="11" t="n"/>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c r="X12" s="11" t="n"/>
      <c r="Y12" s="11" t="n"/>
      <c r="Z12" s="11" t="n"/>
      <c r="AA12" s="11" t="n"/>
      <c r="AB12" s="11" t="n"/>
      <c r="AC12" s="11" t="n"/>
      <c r="AD12" s="11" t="n"/>
      <c r="AE12" s="11" t="n"/>
      <c r="AF12" s="11" t="n"/>
      <c r="AG12" s="11" t="n"/>
      <c r="AH12" s="11" t="n"/>
      <c r="AI12" s="11" t="n"/>
      <c r="AJ12" s="11" t="n"/>
      <c r="AK12" s="11" t="n"/>
      <c r="AL12" s="11" t="n"/>
      <c r="AM12" s="11" t="n"/>
      <c r="AN12" s="11" t="n"/>
      <c r="AO12" s="11" t="n"/>
      <c r="AP12" s="11" t="n"/>
      <c r="AQ12" s="11" t="n"/>
      <c r="AR12" s="11" t="n"/>
      <c r="AS12" s="11" t="n"/>
      <c r="AT12" s="11" t="n"/>
      <c r="AU12" s="11" t="n"/>
      <c r="AV12" s="11" t="n"/>
      <c r="AW12" s="11" t="n"/>
      <c r="AX12" s="11" t="n"/>
      <c r="AY12" s="11" t="n"/>
      <c r="AZ12" s="11" t="n"/>
      <c r="BA12" s="11" t="n"/>
      <c r="BB12" s="11" t="n"/>
      <c r="BC12" s="11" t="n"/>
      <c r="BD12" s="11" t="n"/>
      <c r="BE12" s="11" t="n"/>
      <c r="BF12" s="11" t="n"/>
      <c r="BG12" s="11" t="n"/>
      <c r="BH12" s="11" t="n"/>
      <c r="BI12" s="11" t="n"/>
      <c r="BJ12" s="11" t="n"/>
      <c r="BK12" s="11" t="n"/>
      <c r="BL12" s="11" t="n"/>
      <c r="BM12" s="11" t="n"/>
      <c r="BN12" s="11" t="n"/>
      <c r="BO12" s="11" t="n"/>
      <c r="BP12" s="11" t="n"/>
      <c r="BQ12" s="11" t="n"/>
      <c r="BR12" s="11" t="n"/>
      <c r="BS12" s="11" t="n"/>
      <c r="BT12" s="11" t="n"/>
      <c r="BU12" s="11" t="n"/>
      <c r="BV12" s="11" t="n"/>
      <c r="BW12" s="11" t="n"/>
      <c r="BX12" s="11" t="n"/>
      <c r="BY12" s="11" t="n"/>
      <c r="BZ12" s="11" t="n"/>
      <c r="CA12" s="11" t="n"/>
      <c r="CB12" s="11" t="n"/>
      <c r="CC12" s="11" t="n"/>
      <c r="CD12" s="11" t="n"/>
      <c r="CE12" s="11" t="n"/>
      <c r="CF12" s="11" t="n"/>
      <c r="CG12" s="11" t="n"/>
      <c r="CH12" s="11" t="n"/>
      <c r="CI12" s="11" t="n"/>
      <c r="CJ12" s="11" t="n"/>
      <c r="CK12" s="11" t="n"/>
      <c r="CL12" s="11" t="n"/>
      <c r="CM12" s="11" t="n"/>
      <c r="CN12" s="11" t="n"/>
      <c r="CO12" s="11" t="n"/>
      <c r="CP12" s="11" t="n"/>
      <c r="CQ12" s="11" t="n"/>
      <c r="CR12" s="11" t="n"/>
      <c r="CS12" s="11" t="n"/>
      <c r="CT12" s="11" t="n"/>
      <c r="CU12" s="11" t="n"/>
      <c r="CV12" s="11" t="n"/>
      <c r="CW12" s="11" t="n"/>
      <c r="CX12" s="11" t="n"/>
      <c r="CY12" s="11" t="n"/>
      <c r="CZ12" s="11" t="n"/>
      <c r="DA12" s="11" t="n"/>
      <c r="DB12" s="11" t="n"/>
      <c r="DC12" s="11" t="n"/>
      <c r="DD12" s="11" t="n"/>
      <c r="DE12" s="11" t="n"/>
      <c r="DF12" s="11" t="n"/>
      <c r="DG12" s="11" t="n"/>
      <c r="DH12" s="11" t="n"/>
      <c r="DI12" s="11" t="n"/>
      <c r="DJ12" s="11" t="n"/>
      <c r="DK12" s="11" t="n"/>
      <c r="DL12" s="11" t="n"/>
      <c r="DM12" s="11" t="n"/>
      <c r="DN12" s="11" t="n"/>
      <c r="DO12" s="11" t="n"/>
      <c r="DP12" s="11" t="n"/>
      <c r="DQ12" s="11" t="n"/>
      <c r="DR12" s="11" t="n"/>
      <c r="DS12" s="11" t="n"/>
      <c r="DT12" s="11" t="n"/>
      <c r="DU12" s="11" t="n"/>
      <c r="DV12" s="11" t="n"/>
      <c r="DW12" s="11" t="n"/>
      <c r="DX12" s="11" t="n"/>
      <c r="DY12" s="11" t="n"/>
      <c r="DZ12" s="11" t="n"/>
      <c r="EA12" s="11" t="n"/>
      <c r="EB12" s="11" t="n"/>
      <c r="EC12" s="11" t="n"/>
      <c r="ED12" s="11" t="n"/>
      <c r="EE12" s="11" t="n"/>
      <c r="EF12" s="11" t="n"/>
      <c r="EG12" s="11" t="n"/>
      <c r="EH12" s="11" t="n"/>
      <c r="EI12" s="11" t="n"/>
      <c r="EJ12" s="11" t="n"/>
      <c r="EK12" s="11" t="n"/>
      <c r="EL12" s="11" t="n"/>
      <c r="EM12" s="11" t="n"/>
      <c r="EN12" s="11" t="n"/>
      <c r="EO12" s="11" t="n"/>
      <c r="EP12" s="11" t="n"/>
      <c r="EQ12" s="11" t="n"/>
      <c r="ER12" s="11" t="n"/>
      <c r="ES12" s="11" t="n"/>
      <c r="ET12" s="11" t="n"/>
      <c r="EU12" s="11" t="n"/>
      <c r="EV12" s="11" t="n"/>
      <c r="EW12" s="11" t="n"/>
      <c r="EX12" s="11" t="n"/>
      <c r="EY12" s="11" t="n"/>
      <c r="EZ12" s="11" t="n"/>
      <c r="FA12" s="11" t="n"/>
      <c r="FB12" s="11" t="n"/>
      <c r="FC12" s="11" t="n"/>
      <c r="FD12" s="11" t="n"/>
      <c r="FE12" s="11" t="n"/>
      <c r="FF12" s="11" t="n"/>
      <c r="FG12" s="11" t="n"/>
      <c r="FH12" s="11" t="n"/>
      <c r="FI12" s="11" t="n"/>
      <c r="FJ12" s="11" t="n"/>
      <c r="FK12" s="11" t="n"/>
      <c r="FL12" s="11" t="n"/>
      <c r="FM12" s="11" t="n"/>
      <c r="FN12" s="11" t="n"/>
      <c r="FO12" s="11" t="n"/>
      <c r="FP12" s="11" t="n"/>
      <c r="FQ12" s="11" t="n"/>
      <c r="FR12" s="11" t="n"/>
      <c r="FS12" s="11" t="n"/>
      <c r="FT12" s="11" t="n"/>
      <c r="FU12" s="11" t="n"/>
      <c r="FV12" s="11" t="n"/>
      <c r="FW12" s="11" t="n"/>
      <c r="FX12" s="11" t="n"/>
      <c r="FY12" s="11" t="n"/>
      <c r="FZ12" s="11" t="n"/>
      <c r="GA12" s="11" t="n"/>
      <c r="GB12" s="11" t="n"/>
      <c r="GC12" s="11" t="n"/>
      <c r="GD12" s="11" t="n"/>
      <c r="GE12" s="11" t="n"/>
      <c r="GF12" s="11" t="n"/>
      <c r="GG12" s="11" t="n"/>
      <c r="GH12" s="11" t="n"/>
      <c r="GI12" s="11" t="n"/>
      <c r="GJ12" s="11" t="n"/>
      <c r="GK12" s="11" t="n"/>
      <c r="GL12" s="11" t="n"/>
      <c r="GM12" s="11" t="n"/>
      <c r="GN12" s="11" t="n"/>
      <c r="GO12" s="11" t="n"/>
      <c r="GP12" s="11" t="n"/>
      <c r="GQ12" s="11" t="n"/>
      <c r="GR12" s="11" t="n"/>
      <c r="GS12" s="11" t="n"/>
      <c r="GT12" s="11" t="n"/>
      <c r="GU12" s="11" t="n"/>
      <c r="GV12" s="11" t="n"/>
      <c r="GW12" s="11" t="n"/>
      <c r="GX12" s="11" t="n"/>
      <c r="GY12" s="11" t="n"/>
      <c r="GZ12" s="11" t="n"/>
      <c r="HA12" s="11" t="n"/>
      <c r="HB12" s="11" t="n"/>
      <c r="HC12" s="11" t="n"/>
      <c r="HD12" s="11" t="n"/>
      <c r="HE12" s="11" t="n"/>
      <c r="HF12" s="11" t="n"/>
      <c r="HG12" s="11" t="n"/>
      <c r="HH12" s="11" t="n"/>
      <c r="HI12" s="11" t="n"/>
      <c r="HJ12" s="11" t="n"/>
      <c r="HK12" s="11" t="n"/>
      <c r="HL12" s="11" t="n"/>
      <c r="HM12" s="11" t="n"/>
      <c r="HN12" s="11" t="n"/>
      <c r="HO12" s="11" t="n"/>
      <c r="HP12" s="11" t="n"/>
      <c r="HQ12" s="11" t="n"/>
      <c r="HR12" s="11" t="n"/>
      <c r="HS12" s="11" t="n"/>
      <c r="HT12" s="11" t="n"/>
      <c r="HU12" s="11" t="n"/>
      <c r="HV12" s="11" t="n"/>
      <c r="HW12" s="11" t="n"/>
      <c r="HX12" s="11" t="n"/>
      <c r="HY12" s="11" t="n"/>
      <c r="HZ12" s="11" t="n"/>
      <c r="IA12" s="11" t="n"/>
      <c r="IB12" s="11" t="n"/>
      <c r="IC12" s="11" t="n"/>
      <c r="ID12" s="11" t="n"/>
      <c r="IE12" s="11" t="n"/>
      <c r="IF12" s="11" t="n"/>
      <c r="IG12" s="11" t="n"/>
      <c r="IH12" s="11" t="n"/>
      <c r="II12" s="11" t="n"/>
      <c r="IJ12" s="11" t="n"/>
      <c r="IK12" s="11" t="n"/>
      <c r="IL12" s="11" t="n"/>
      <c r="IM12" s="11" t="n"/>
      <c r="IN12" s="11" t="n"/>
      <c r="IO12" s="11" t="n"/>
      <c r="IP12" s="11" t="n"/>
      <c r="IQ12" s="11" t="n"/>
      <c r="IR12" s="11" t="n"/>
      <c r="IS12" s="11" t="n"/>
      <c r="IT12" s="11" t="n"/>
      <c r="IU12" s="11" t="n"/>
      <c r="IV12" s="11" t="n"/>
      <c r="IW12" s="11" t="n"/>
      <c r="IX12" s="11" t="n"/>
      <c r="IY12" s="11" t="n"/>
      <c r="IZ12" s="11" t="n"/>
      <c r="JA12" s="11" t="n"/>
      <c r="JB12" s="11" t="n"/>
      <c r="JC12" s="11" t="n"/>
      <c r="JD12" s="11" t="n"/>
      <c r="JE12" s="11" t="n"/>
      <c r="JF12" s="11" t="n"/>
      <c r="JG12" s="11" t="n"/>
      <c r="JH12" s="11" t="n"/>
      <c r="JI12" s="11" t="n"/>
      <c r="JJ12" s="11" t="n"/>
      <c r="JK12" s="11" t="n"/>
      <c r="JL12" s="11" t="n"/>
      <c r="JM12" s="11" t="n"/>
      <c r="JN12" s="11" t="n"/>
      <c r="JO12" s="11" t="n"/>
      <c r="JP12" s="11" t="n"/>
      <c r="JQ12" s="11" t="n"/>
      <c r="JR12" s="11" t="n"/>
      <c r="JS12" s="11" t="n"/>
      <c r="JT12" s="11" t="n"/>
      <c r="JU12" s="11" t="n"/>
      <c r="JV12" s="11" t="n"/>
      <c r="JW12" s="11" t="n"/>
      <c r="JX12" s="11" t="n"/>
      <c r="JY12" s="11" t="n"/>
      <c r="JZ12" s="11" t="n"/>
      <c r="KA12" s="11" t="n"/>
      <c r="KB12" s="11" t="n"/>
      <c r="KC12" s="11" t="n"/>
      <c r="KD12" s="11" t="n"/>
      <c r="KE12" s="11" t="n"/>
      <c r="KF12" s="11" t="n"/>
      <c r="KG12" s="11" t="n"/>
      <c r="KH12" s="11" t="n"/>
      <c r="KI12" s="11" t="n"/>
      <c r="KJ12" s="11" t="n"/>
      <c r="KK12" s="11" t="n"/>
      <c r="KL12" s="11" t="n"/>
      <c r="KM12" s="11" t="n"/>
      <c r="KN12" s="11" t="n"/>
      <c r="KO12" s="11" t="n"/>
      <c r="KP12" s="11" t="n"/>
      <c r="KQ12" s="11" t="n"/>
      <c r="KR12" s="11" t="n"/>
      <c r="KS12" s="11" t="n"/>
      <c r="KT12" s="11" t="n"/>
      <c r="KU12" s="11" t="n"/>
      <c r="KV12" s="11" t="n"/>
      <c r="KW12" s="11" t="n"/>
      <c r="KX12" s="11" t="n"/>
      <c r="KY12" s="11" t="n"/>
      <c r="KZ12" s="11" t="n"/>
      <c r="LA12" s="11" t="n"/>
      <c r="LB12" s="11" t="n"/>
      <c r="LC12" s="11" t="n"/>
      <c r="LD12" s="11" t="n"/>
      <c r="LE12" s="11" t="n"/>
      <c r="LF12" s="11" t="n"/>
      <c r="LG12" s="11" t="n"/>
      <c r="LH12" s="11" t="n"/>
      <c r="LI12" s="11" t="n"/>
      <c r="LJ12" s="11" t="n"/>
      <c r="LK12" s="11" t="n"/>
      <c r="LL12" s="11" t="n"/>
      <c r="LM12" s="11" t="n"/>
      <c r="LN12" s="11" t="n"/>
      <c r="LO12" s="11" t="n"/>
      <c r="LP12" s="11" t="n"/>
      <c r="LQ12" s="11" t="n"/>
      <c r="LR12" s="11" t="n"/>
      <c r="LS12" s="11" t="n"/>
      <c r="LT12" s="11" t="n"/>
      <c r="LU12" s="11" t="n"/>
      <c r="LV12" s="11" t="n"/>
      <c r="LW12" s="11" t="n"/>
      <c r="LX12" s="11" t="n"/>
      <c r="LY12" s="11" t="n"/>
      <c r="LZ12" s="11" t="n"/>
      <c r="MA12" s="11" t="n"/>
      <c r="MB12" s="11" t="n"/>
      <c r="MC12" s="11" t="n"/>
      <c r="MD12" s="11" t="n"/>
      <c r="ME12" s="11" t="n"/>
      <c r="MF12" s="11" t="n"/>
      <c r="MG12" s="11" t="n"/>
      <c r="MH12" s="11" t="n"/>
      <c r="MI12" s="11" t="n"/>
      <c r="MJ12" s="11" t="n"/>
      <c r="MK12" s="11" t="n"/>
      <c r="ML12" s="11" t="n"/>
      <c r="MM12" s="11" t="n"/>
      <c r="MN12" s="11" t="n"/>
      <c r="MO12" s="11" t="n"/>
      <c r="MP12" s="11" t="n"/>
      <c r="MQ12" s="11" t="n"/>
      <c r="MR12" s="11" t="n"/>
      <c r="MS12" s="11" t="n"/>
      <c r="MT12" s="11" t="n"/>
      <c r="MU12" s="11" t="n"/>
      <c r="MV12" s="11" t="n"/>
      <c r="MW12" s="11" t="n"/>
      <c r="MX12" s="11" t="n"/>
      <c r="MY12" s="11" t="n"/>
      <c r="MZ12" s="11" t="n"/>
      <c r="NA12" s="11" t="n"/>
      <c r="NB12" s="11" t="n"/>
      <c r="NC12" s="11" t="n"/>
      <c r="NE12" s="12">
        <f>COUNTIF($B12:$NC12,"V")</f>
        <v/>
      </c>
      <c r="NF12" s="12">
        <f>COUNTIF($B12:$NC12,"A")</f>
        <v/>
      </c>
      <c r="NG12" s="12">
        <f>COUNTIF($B12:$NC12,"B")</f>
        <v/>
      </c>
      <c r="NH12" s="12">
        <f>COUNTIF($B12:$NC12,"Z")</f>
        <v/>
      </c>
    </row>
    <row r="13">
      <c r="A13" s="10" t="inlineStr">
        <is>
          <t>Medewerker 6</t>
        </is>
      </c>
      <c r="B13" s="11" t="n"/>
      <c r="C13" s="11" t="n"/>
      <c r="D13" s="11" t="n"/>
      <c r="E13" s="11" t="n"/>
      <c r="F13" s="11" t="n"/>
      <c r="G13" s="11" t="n"/>
      <c r="H13" s="11" t="n"/>
      <c r="I13" s="11" t="n"/>
      <c r="J13" s="11" t="n"/>
      <c r="K13" s="11" t="n"/>
      <c r="L13" s="11" t="n"/>
      <c r="M13" s="11" t="n"/>
      <c r="N13" s="11" t="n"/>
      <c r="O13" s="11" t="n"/>
      <c r="P13" s="11" t="n"/>
      <c r="Q13" s="11" t="n"/>
      <c r="R13" s="11" t="n"/>
      <c r="S13" s="11" t="n"/>
      <c r="T13" s="11" t="n"/>
      <c r="U13" s="11" t="n"/>
      <c r="V13" s="11" t="n"/>
      <c r="W13" s="11" t="n"/>
      <c r="X13" s="11" t="n"/>
      <c r="Y13" s="11" t="n"/>
      <c r="Z13" s="11" t="n"/>
      <c r="AA13" s="11" t="n"/>
      <c r="AB13" s="11" t="n"/>
      <c r="AC13" s="11" t="n"/>
      <c r="AD13" s="11" t="n"/>
      <c r="AE13" s="11" t="n"/>
      <c r="AF13" s="11" t="n"/>
      <c r="AG13" s="11" t="n"/>
      <c r="AH13" s="11" t="n"/>
      <c r="AI13" s="11" t="n"/>
      <c r="AJ13" s="11" t="n"/>
      <c r="AK13" s="11" t="n"/>
      <c r="AL13" s="11" t="n"/>
      <c r="AM13" s="11" t="n"/>
      <c r="AN13" s="11" t="n"/>
      <c r="AO13" s="11" t="n"/>
      <c r="AP13" s="11" t="n"/>
      <c r="AQ13" s="11" t="n"/>
      <c r="AR13" s="11" t="n"/>
      <c r="AS13" s="11" t="n"/>
      <c r="AT13" s="11" t="n"/>
      <c r="AU13" s="11" t="n"/>
      <c r="AV13" s="11" t="n"/>
      <c r="AW13" s="11" t="n"/>
      <c r="AX13" s="11" t="n"/>
      <c r="AY13" s="11" t="n"/>
      <c r="AZ13" s="11" t="n"/>
      <c r="BA13" s="11" t="n"/>
      <c r="BB13" s="11" t="n"/>
      <c r="BC13" s="11" t="n"/>
      <c r="BD13" s="11" t="n"/>
      <c r="BE13" s="11" t="n"/>
      <c r="BF13" s="11" t="n"/>
      <c r="BG13" s="11" t="n"/>
      <c r="BH13" s="11" t="n"/>
      <c r="BI13" s="11" t="n"/>
      <c r="BJ13" s="11" t="n"/>
      <c r="BK13" s="11" t="n"/>
      <c r="BL13" s="11" t="n"/>
      <c r="BM13" s="11" t="n"/>
      <c r="BN13" s="11" t="n"/>
      <c r="BO13" s="11" t="n"/>
      <c r="BP13" s="11" t="n"/>
      <c r="BQ13" s="11" t="n"/>
      <c r="BR13" s="11" t="n"/>
      <c r="BS13" s="11" t="n"/>
      <c r="BT13" s="11" t="n"/>
      <c r="BU13" s="11" t="n"/>
      <c r="BV13" s="11" t="n"/>
      <c r="BW13" s="11" t="n"/>
      <c r="BX13" s="11" t="n"/>
      <c r="BY13" s="11" t="n"/>
      <c r="BZ13" s="11" t="n"/>
      <c r="CA13" s="11" t="n"/>
      <c r="CB13" s="11" t="n"/>
      <c r="CC13" s="11" t="n"/>
      <c r="CD13" s="11" t="n"/>
      <c r="CE13" s="11" t="n"/>
      <c r="CF13" s="11" t="n"/>
      <c r="CG13" s="11" t="n"/>
      <c r="CH13" s="11" t="n"/>
      <c r="CI13" s="11" t="n"/>
      <c r="CJ13" s="11" t="n"/>
      <c r="CK13" s="11" t="n"/>
      <c r="CL13" s="11" t="n"/>
      <c r="CM13" s="11" t="n"/>
      <c r="CN13" s="11" t="n"/>
      <c r="CO13" s="11" t="n"/>
      <c r="CP13" s="11" t="n"/>
      <c r="CQ13" s="11" t="n"/>
      <c r="CR13" s="11" t="n"/>
      <c r="CS13" s="11" t="n"/>
      <c r="CT13" s="11" t="n"/>
      <c r="CU13" s="11" t="n"/>
      <c r="CV13" s="11" t="n"/>
      <c r="CW13" s="11" t="n"/>
      <c r="CX13" s="11" t="n"/>
      <c r="CY13" s="11" t="n"/>
      <c r="CZ13" s="11" t="n"/>
      <c r="DA13" s="11" t="n"/>
      <c r="DB13" s="11" t="n"/>
      <c r="DC13" s="11" t="n"/>
      <c r="DD13" s="11" t="n"/>
      <c r="DE13" s="11" t="n"/>
      <c r="DF13" s="11" t="n"/>
      <c r="DG13" s="11" t="n"/>
      <c r="DH13" s="11" t="n"/>
      <c r="DI13" s="11" t="n"/>
      <c r="DJ13" s="11" t="n"/>
      <c r="DK13" s="11" t="n"/>
      <c r="DL13" s="11" t="n"/>
      <c r="DM13" s="11" t="n"/>
      <c r="DN13" s="11" t="n"/>
      <c r="DO13" s="11" t="n"/>
      <c r="DP13" s="11" t="n"/>
      <c r="DQ13" s="11" t="n"/>
      <c r="DR13" s="11" t="n"/>
      <c r="DS13" s="11" t="n"/>
      <c r="DT13" s="11" t="n"/>
      <c r="DU13" s="11" t="n"/>
      <c r="DV13" s="11" t="n"/>
      <c r="DW13" s="11" t="n"/>
      <c r="DX13" s="11" t="n"/>
      <c r="DY13" s="11" t="n"/>
      <c r="DZ13" s="11" t="n"/>
      <c r="EA13" s="11" t="n"/>
      <c r="EB13" s="11" t="n"/>
      <c r="EC13" s="11" t="n"/>
      <c r="ED13" s="11" t="n"/>
      <c r="EE13" s="11" t="n"/>
      <c r="EF13" s="11" t="n"/>
      <c r="EG13" s="11" t="n"/>
      <c r="EH13" s="11" t="n"/>
      <c r="EI13" s="11" t="n"/>
      <c r="EJ13" s="11" t="n"/>
      <c r="EK13" s="11" t="n"/>
      <c r="EL13" s="11" t="n"/>
      <c r="EM13" s="11" t="n"/>
      <c r="EN13" s="11" t="n"/>
      <c r="EO13" s="11" t="n"/>
      <c r="EP13" s="11" t="n"/>
      <c r="EQ13" s="11" t="n"/>
      <c r="ER13" s="11" t="n"/>
      <c r="ES13" s="11" t="n"/>
      <c r="ET13" s="11" t="n"/>
      <c r="EU13" s="11" t="n"/>
      <c r="EV13" s="11" t="n"/>
      <c r="EW13" s="11" t="n"/>
      <c r="EX13" s="11" t="n"/>
      <c r="EY13" s="11" t="n"/>
      <c r="EZ13" s="11" t="n"/>
      <c r="FA13" s="11" t="n"/>
      <c r="FB13" s="11" t="n"/>
      <c r="FC13" s="11" t="n"/>
      <c r="FD13" s="11" t="n"/>
      <c r="FE13" s="11" t="n"/>
      <c r="FF13" s="11" t="n"/>
      <c r="FG13" s="11" t="n"/>
      <c r="FH13" s="11" t="n"/>
      <c r="FI13" s="11" t="n"/>
      <c r="FJ13" s="11" t="n"/>
      <c r="FK13" s="11" t="n"/>
      <c r="FL13" s="11" t="n"/>
      <c r="FM13" s="11" t="n"/>
      <c r="FN13" s="11" t="n"/>
      <c r="FO13" s="11" t="n"/>
      <c r="FP13" s="11" t="n"/>
      <c r="FQ13" s="11" t="n"/>
      <c r="FR13" s="11" t="n"/>
      <c r="FS13" s="11" t="n"/>
      <c r="FT13" s="11" t="n"/>
      <c r="FU13" s="11" t="n"/>
      <c r="FV13" s="11" t="n"/>
      <c r="FW13" s="11" t="n"/>
      <c r="FX13" s="11" t="n"/>
      <c r="FY13" s="11" t="n"/>
      <c r="FZ13" s="11" t="n"/>
      <c r="GA13" s="11" t="n"/>
      <c r="GB13" s="11" t="n"/>
      <c r="GC13" s="11" t="n"/>
      <c r="GD13" s="11" t="n"/>
      <c r="GE13" s="11" t="n"/>
      <c r="GF13" s="11" t="n"/>
      <c r="GG13" s="11" t="n"/>
      <c r="GH13" s="11" t="n"/>
      <c r="GI13" s="11" t="n"/>
      <c r="GJ13" s="11" t="n"/>
      <c r="GK13" s="11" t="n"/>
      <c r="GL13" s="11" t="n"/>
      <c r="GM13" s="11" t="n"/>
      <c r="GN13" s="11" t="n"/>
      <c r="GO13" s="11" t="n"/>
      <c r="GP13" s="11" t="n"/>
      <c r="GQ13" s="11" t="n"/>
      <c r="GR13" s="11" t="n"/>
      <c r="GS13" s="11" t="n"/>
      <c r="GT13" s="11" t="n"/>
      <c r="GU13" s="11" t="n"/>
      <c r="GV13" s="11" t="n"/>
      <c r="GW13" s="11" t="n"/>
      <c r="GX13" s="11" t="n"/>
      <c r="GY13" s="11" t="n"/>
      <c r="GZ13" s="11" t="n"/>
      <c r="HA13" s="11" t="n"/>
      <c r="HB13" s="11" t="n"/>
      <c r="HC13" s="11" t="n"/>
      <c r="HD13" s="11" t="n"/>
      <c r="HE13" s="11" t="n"/>
      <c r="HF13" s="11" t="n"/>
      <c r="HG13" s="11" t="n"/>
      <c r="HH13" s="11" t="n"/>
      <c r="HI13" s="11" t="n"/>
      <c r="HJ13" s="11" t="n"/>
      <c r="HK13" s="11" t="n"/>
      <c r="HL13" s="11" t="n"/>
      <c r="HM13" s="11" t="n"/>
      <c r="HN13" s="11" t="n"/>
      <c r="HO13" s="11" t="n"/>
      <c r="HP13" s="11" t="n"/>
      <c r="HQ13" s="11" t="n"/>
      <c r="HR13" s="11" t="n"/>
      <c r="HS13" s="11" t="n"/>
      <c r="HT13" s="11" t="n"/>
      <c r="HU13" s="11" t="n"/>
      <c r="HV13" s="11" t="n"/>
      <c r="HW13" s="11" t="n"/>
      <c r="HX13" s="11" t="n"/>
      <c r="HY13" s="11" t="n"/>
      <c r="HZ13" s="11" t="n"/>
      <c r="IA13" s="11" t="n"/>
      <c r="IB13" s="11" t="n"/>
      <c r="IC13" s="11" t="n"/>
      <c r="ID13" s="11" t="n"/>
      <c r="IE13" s="11" t="n"/>
      <c r="IF13" s="11" t="n"/>
      <c r="IG13" s="11" t="n"/>
      <c r="IH13" s="11" t="n"/>
      <c r="II13" s="11" t="n"/>
      <c r="IJ13" s="11" t="n"/>
      <c r="IK13" s="11" t="n"/>
      <c r="IL13" s="11" t="n"/>
      <c r="IM13" s="11" t="n"/>
      <c r="IN13" s="11" t="n"/>
      <c r="IO13" s="11" t="n"/>
      <c r="IP13" s="11" t="n"/>
      <c r="IQ13" s="11" t="n"/>
      <c r="IR13" s="11" t="n"/>
      <c r="IS13" s="11" t="n"/>
      <c r="IT13" s="11" t="n"/>
      <c r="IU13" s="11" t="n"/>
      <c r="IV13" s="11" t="n"/>
      <c r="IW13" s="11" t="n"/>
      <c r="IX13" s="11" t="n"/>
      <c r="IY13" s="11" t="n"/>
      <c r="IZ13" s="11" t="n"/>
      <c r="JA13" s="11" t="n"/>
      <c r="JB13" s="11" t="n"/>
      <c r="JC13" s="11" t="n"/>
      <c r="JD13" s="11" t="n"/>
      <c r="JE13" s="11" t="n"/>
      <c r="JF13" s="11" t="n"/>
      <c r="JG13" s="11" t="n"/>
      <c r="JH13" s="11" t="n"/>
      <c r="JI13" s="11" t="n"/>
      <c r="JJ13" s="11" t="n"/>
      <c r="JK13" s="11" t="n"/>
      <c r="JL13" s="11" t="n"/>
      <c r="JM13" s="11" t="n"/>
      <c r="JN13" s="11" t="n"/>
      <c r="JO13" s="11" t="n"/>
      <c r="JP13" s="11" t="n"/>
      <c r="JQ13" s="11" t="n"/>
      <c r="JR13" s="11" t="n"/>
      <c r="JS13" s="11" t="n"/>
      <c r="JT13" s="11" t="n"/>
      <c r="JU13" s="11" t="n"/>
      <c r="JV13" s="11" t="n"/>
      <c r="JW13" s="11" t="n"/>
      <c r="JX13" s="11" t="n"/>
      <c r="JY13" s="11" t="n"/>
      <c r="JZ13" s="11" t="n"/>
      <c r="KA13" s="11" t="n"/>
      <c r="KB13" s="11" t="n"/>
      <c r="KC13" s="11" t="n"/>
      <c r="KD13" s="11" t="n"/>
      <c r="KE13" s="11" t="n"/>
      <c r="KF13" s="11" t="n"/>
      <c r="KG13" s="11" t="n"/>
      <c r="KH13" s="11" t="n"/>
      <c r="KI13" s="11" t="n"/>
      <c r="KJ13" s="11" t="n"/>
      <c r="KK13" s="11" t="n"/>
      <c r="KL13" s="11" t="n"/>
      <c r="KM13" s="11" t="n"/>
      <c r="KN13" s="11" t="n"/>
      <c r="KO13" s="11" t="n"/>
      <c r="KP13" s="11" t="n"/>
      <c r="KQ13" s="11" t="n"/>
      <c r="KR13" s="11" t="n"/>
      <c r="KS13" s="11" t="n"/>
      <c r="KT13" s="11" t="n"/>
      <c r="KU13" s="11" t="n"/>
      <c r="KV13" s="11" t="n"/>
      <c r="KW13" s="11" t="n"/>
      <c r="KX13" s="11" t="n"/>
      <c r="KY13" s="11" t="n"/>
      <c r="KZ13" s="11" t="n"/>
      <c r="LA13" s="11" t="n"/>
      <c r="LB13" s="11" t="n"/>
      <c r="LC13" s="11" t="n"/>
      <c r="LD13" s="11" t="n"/>
      <c r="LE13" s="11" t="n"/>
      <c r="LF13" s="11" t="n"/>
      <c r="LG13" s="11" t="n"/>
      <c r="LH13" s="11" t="n"/>
      <c r="LI13" s="11" t="n"/>
      <c r="LJ13" s="11" t="n"/>
      <c r="LK13" s="11" t="n"/>
      <c r="LL13" s="11" t="n"/>
      <c r="LM13" s="11" t="n"/>
      <c r="LN13" s="11" t="n"/>
      <c r="LO13" s="11" t="n"/>
      <c r="LP13" s="11" t="n"/>
      <c r="LQ13" s="11" t="n"/>
      <c r="LR13" s="11" t="n"/>
      <c r="LS13" s="11" t="n"/>
      <c r="LT13" s="11" t="n"/>
      <c r="LU13" s="11" t="n"/>
      <c r="LV13" s="11" t="n"/>
      <c r="LW13" s="11" t="n"/>
      <c r="LX13" s="11" t="n"/>
      <c r="LY13" s="11" t="n"/>
      <c r="LZ13" s="11" t="n"/>
      <c r="MA13" s="11" t="n"/>
      <c r="MB13" s="11" t="n"/>
      <c r="MC13" s="11" t="n"/>
      <c r="MD13" s="11" t="n"/>
      <c r="ME13" s="11" t="n"/>
      <c r="MF13" s="11" t="n"/>
      <c r="MG13" s="11" t="n"/>
      <c r="MH13" s="11" t="n"/>
      <c r="MI13" s="11" t="n"/>
      <c r="MJ13" s="11" t="n"/>
      <c r="MK13" s="11" t="n"/>
      <c r="ML13" s="11" t="n"/>
      <c r="MM13" s="11" t="n"/>
      <c r="MN13" s="11" t="n"/>
      <c r="MO13" s="11" t="n"/>
      <c r="MP13" s="11" t="n"/>
      <c r="MQ13" s="11" t="n"/>
      <c r="MR13" s="11" t="n"/>
      <c r="MS13" s="11" t="n"/>
      <c r="MT13" s="11" t="n"/>
      <c r="MU13" s="11" t="n"/>
      <c r="MV13" s="11" t="n"/>
      <c r="MW13" s="11" t="n"/>
      <c r="MX13" s="11" t="n"/>
      <c r="MY13" s="11" t="n"/>
      <c r="MZ13" s="11" t="n"/>
      <c r="NA13" s="11" t="n"/>
      <c r="NB13" s="11" t="n"/>
      <c r="NC13" s="11" t="n"/>
      <c r="NE13" s="12">
        <f>COUNTIF($B13:$NC13,"V")</f>
        <v/>
      </c>
      <c r="NF13" s="12">
        <f>COUNTIF($B13:$NC13,"A")</f>
        <v/>
      </c>
      <c r="NG13" s="12">
        <f>COUNTIF($B13:$NC13,"B")</f>
        <v/>
      </c>
      <c r="NH13" s="12">
        <f>COUNTIF($B13:$NC13,"Z")</f>
        <v/>
      </c>
    </row>
    <row r="14">
      <c r="A14" s="10" t="inlineStr">
        <is>
          <t>Medewerker 7</t>
        </is>
      </c>
      <c r="B14" s="11" t="n"/>
      <c r="C14" s="11" t="n"/>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c r="Y14" s="11" t="n"/>
      <c r="Z14" s="11" t="n"/>
      <c r="AA14" s="11" t="n"/>
      <c r="AB14" s="11" t="n"/>
      <c r="AC14" s="11" t="n"/>
      <c r="AD14" s="11" t="n"/>
      <c r="AE14" s="11" t="n"/>
      <c r="AF14" s="11" t="n"/>
      <c r="AG14" s="11" t="n"/>
      <c r="AH14" s="11" t="n"/>
      <c r="AI14" s="11" t="n"/>
      <c r="AJ14" s="11" t="n"/>
      <c r="AK14" s="11" t="n"/>
      <c r="AL14" s="11" t="n"/>
      <c r="AM14" s="11" t="n"/>
      <c r="AN14" s="11" t="n"/>
      <c r="AO14" s="11" t="n"/>
      <c r="AP14" s="11" t="n"/>
      <c r="AQ14" s="11" t="n"/>
      <c r="AR14" s="11" t="n"/>
      <c r="AS14" s="11" t="n"/>
      <c r="AT14" s="11" t="n"/>
      <c r="AU14" s="11" t="n"/>
      <c r="AV14" s="11" t="n"/>
      <c r="AW14" s="11" t="n"/>
      <c r="AX14" s="11" t="n"/>
      <c r="AY14" s="11" t="n"/>
      <c r="AZ14" s="11" t="n"/>
      <c r="BA14" s="11" t="n"/>
      <c r="BB14" s="11" t="n"/>
      <c r="BC14" s="11" t="n"/>
      <c r="BD14" s="11" t="n"/>
      <c r="BE14" s="11" t="n"/>
      <c r="BF14" s="11" t="n"/>
      <c r="BG14" s="11" t="n"/>
      <c r="BH14" s="11" t="n"/>
      <c r="BI14" s="11" t="n"/>
      <c r="BJ14" s="11" t="n"/>
      <c r="BK14" s="11" t="n"/>
      <c r="BL14" s="11" t="n"/>
      <c r="BM14" s="11" t="n"/>
      <c r="BN14" s="11" t="n"/>
      <c r="BO14" s="11" t="n"/>
      <c r="BP14" s="11" t="n"/>
      <c r="BQ14" s="11" t="n"/>
      <c r="BR14" s="11" t="n"/>
      <c r="BS14" s="11" t="n"/>
      <c r="BT14" s="11" t="n"/>
      <c r="BU14" s="11" t="n"/>
      <c r="BV14" s="11" t="n"/>
      <c r="BW14" s="11" t="n"/>
      <c r="BX14" s="11" t="n"/>
      <c r="BY14" s="11" t="n"/>
      <c r="BZ14" s="11" t="n"/>
      <c r="CA14" s="11" t="n"/>
      <c r="CB14" s="11" t="n"/>
      <c r="CC14" s="11" t="n"/>
      <c r="CD14" s="11" t="n"/>
      <c r="CE14" s="11" t="n"/>
      <c r="CF14" s="11" t="n"/>
      <c r="CG14" s="11" t="n"/>
      <c r="CH14" s="11" t="n"/>
      <c r="CI14" s="11" t="n"/>
      <c r="CJ14" s="11" t="n"/>
      <c r="CK14" s="11" t="n"/>
      <c r="CL14" s="11" t="n"/>
      <c r="CM14" s="11" t="n"/>
      <c r="CN14" s="11" t="n"/>
      <c r="CO14" s="11" t="n"/>
      <c r="CP14" s="11" t="n"/>
      <c r="CQ14" s="11" t="n"/>
      <c r="CR14" s="11" t="n"/>
      <c r="CS14" s="11" t="n"/>
      <c r="CT14" s="11" t="n"/>
      <c r="CU14" s="11" t="n"/>
      <c r="CV14" s="11" t="n"/>
      <c r="CW14" s="11" t="n"/>
      <c r="CX14" s="11" t="n"/>
      <c r="CY14" s="11" t="n"/>
      <c r="CZ14" s="11" t="n"/>
      <c r="DA14" s="11" t="n"/>
      <c r="DB14" s="11" t="n"/>
      <c r="DC14" s="11" t="n"/>
      <c r="DD14" s="11" t="n"/>
      <c r="DE14" s="11" t="n"/>
      <c r="DF14" s="11" t="n"/>
      <c r="DG14" s="11" t="n"/>
      <c r="DH14" s="11" t="n"/>
      <c r="DI14" s="11" t="n"/>
      <c r="DJ14" s="11" t="n"/>
      <c r="DK14" s="11" t="n"/>
      <c r="DL14" s="11" t="n"/>
      <c r="DM14" s="11" t="n"/>
      <c r="DN14" s="11" t="n"/>
      <c r="DO14" s="11" t="n"/>
      <c r="DP14" s="11" t="n"/>
      <c r="DQ14" s="11" t="n"/>
      <c r="DR14" s="11" t="n"/>
      <c r="DS14" s="11" t="n"/>
      <c r="DT14" s="11" t="n"/>
      <c r="DU14" s="11" t="n"/>
      <c r="DV14" s="11" t="n"/>
      <c r="DW14" s="11" t="n"/>
      <c r="DX14" s="11" t="n"/>
      <c r="DY14" s="11" t="n"/>
      <c r="DZ14" s="11" t="n"/>
      <c r="EA14" s="11" t="n"/>
      <c r="EB14" s="11" t="n"/>
      <c r="EC14" s="11" t="n"/>
      <c r="ED14" s="11" t="n"/>
      <c r="EE14" s="11" t="n"/>
      <c r="EF14" s="11" t="n"/>
      <c r="EG14" s="11" t="n"/>
      <c r="EH14" s="11" t="n"/>
      <c r="EI14" s="11" t="n"/>
      <c r="EJ14" s="11" t="n"/>
      <c r="EK14" s="11" t="n"/>
      <c r="EL14" s="11" t="n"/>
      <c r="EM14" s="11" t="n"/>
      <c r="EN14" s="11" t="n"/>
      <c r="EO14" s="11" t="n"/>
      <c r="EP14" s="11" t="n"/>
      <c r="EQ14" s="11" t="n"/>
      <c r="ER14" s="11" t="n"/>
      <c r="ES14" s="11" t="n"/>
      <c r="ET14" s="11" t="n"/>
      <c r="EU14" s="11" t="n"/>
      <c r="EV14" s="11" t="n"/>
      <c r="EW14" s="11" t="n"/>
      <c r="EX14" s="11" t="n"/>
      <c r="EY14" s="11" t="n"/>
      <c r="EZ14" s="11" t="n"/>
      <c r="FA14" s="11" t="n"/>
      <c r="FB14" s="11" t="n"/>
      <c r="FC14" s="11" t="n"/>
      <c r="FD14" s="11" t="n"/>
      <c r="FE14" s="11" t="n"/>
      <c r="FF14" s="11" t="n"/>
      <c r="FG14" s="11" t="n"/>
      <c r="FH14" s="11" t="n"/>
      <c r="FI14" s="11" t="n"/>
      <c r="FJ14" s="11" t="n"/>
      <c r="FK14" s="11" t="n"/>
      <c r="FL14" s="11" t="n"/>
      <c r="FM14" s="11" t="n"/>
      <c r="FN14" s="11" t="n"/>
      <c r="FO14" s="11" t="n"/>
      <c r="FP14" s="11" t="n"/>
      <c r="FQ14" s="11" t="n"/>
      <c r="FR14" s="11" t="n"/>
      <c r="FS14" s="11" t="n"/>
      <c r="FT14" s="11" t="n"/>
      <c r="FU14" s="11" t="n"/>
      <c r="FV14" s="11" t="n"/>
      <c r="FW14" s="11" t="n"/>
      <c r="FX14" s="11" t="n"/>
      <c r="FY14" s="11" t="n"/>
      <c r="FZ14" s="11" t="n"/>
      <c r="GA14" s="11" t="n"/>
      <c r="GB14" s="11" t="n"/>
      <c r="GC14" s="11" t="n"/>
      <c r="GD14" s="11" t="n"/>
      <c r="GE14" s="11" t="n"/>
      <c r="GF14" s="11" t="n"/>
      <c r="GG14" s="11" t="n"/>
      <c r="GH14" s="11" t="n"/>
      <c r="GI14" s="11" t="n"/>
      <c r="GJ14" s="11" t="n"/>
      <c r="GK14" s="11" t="n"/>
      <c r="GL14" s="11" t="n"/>
      <c r="GM14" s="11" t="n"/>
      <c r="GN14" s="11" t="n"/>
      <c r="GO14" s="11" t="n"/>
      <c r="GP14" s="11" t="n"/>
      <c r="GQ14" s="11" t="n"/>
      <c r="GR14" s="11" t="n"/>
      <c r="GS14" s="11" t="n"/>
      <c r="GT14" s="11" t="n"/>
      <c r="GU14" s="11" t="n"/>
      <c r="GV14" s="11" t="n"/>
      <c r="GW14" s="11" t="n"/>
      <c r="GX14" s="11" t="n"/>
      <c r="GY14" s="11" t="n"/>
      <c r="GZ14" s="11" t="n"/>
      <c r="HA14" s="11" t="n"/>
      <c r="HB14" s="11" t="n"/>
      <c r="HC14" s="11" t="n"/>
      <c r="HD14" s="11" t="n"/>
      <c r="HE14" s="11" t="n"/>
      <c r="HF14" s="11" t="n"/>
      <c r="HG14" s="11" t="n"/>
      <c r="HH14" s="11" t="n"/>
      <c r="HI14" s="11" t="n"/>
      <c r="HJ14" s="11" t="n"/>
      <c r="HK14" s="11" t="n"/>
      <c r="HL14" s="11" t="n"/>
      <c r="HM14" s="11" t="n"/>
      <c r="HN14" s="11" t="n"/>
      <c r="HO14" s="11" t="n"/>
      <c r="HP14" s="11" t="n"/>
      <c r="HQ14" s="11" t="n"/>
      <c r="HR14" s="11" t="n"/>
      <c r="HS14" s="11" t="n"/>
      <c r="HT14" s="11" t="n"/>
      <c r="HU14" s="11" t="n"/>
      <c r="HV14" s="11" t="n"/>
      <c r="HW14" s="11" t="n"/>
      <c r="HX14" s="11" t="n"/>
      <c r="HY14" s="11" t="n"/>
      <c r="HZ14" s="11" t="n"/>
      <c r="IA14" s="11" t="n"/>
      <c r="IB14" s="11" t="n"/>
      <c r="IC14" s="11" t="n"/>
      <c r="ID14" s="11" t="n"/>
      <c r="IE14" s="11" t="n"/>
      <c r="IF14" s="11" t="n"/>
      <c r="IG14" s="11" t="n"/>
      <c r="IH14" s="11" t="n"/>
      <c r="II14" s="11" t="n"/>
      <c r="IJ14" s="11" t="n"/>
      <c r="IK14" s="11" t="n"/>
      <c r="IL14" s="11" t="n"/>
      <c r="IM14" s="11" t="n"/>
      <c r="IN14" s="11" t="n"/>
      <c r="IO14" s="11" t="n"/>
      <c r="IP14" s="11" t="n"/>
      <c r="IQ14" s="11" t="n"/>
      <c r="IR14" s="11" t="n"/>
      <c r="IS14" s="11" t="n"/>
      <c r="IT14" s="11" t="n"/>
      <c r="IU14" s="11" t="n"/>
      <c r="IV14" s="11" t="n"/>
      <c r="IW14" s="11" t="n"/>
      <c r="IX14" s="11" t="n"/>
      <c r="IY14" s="11" t="n"/>
      <c r="IZ14" s="11" t="n"/>
      <c r="JA14" s="11" t="n"/>
      <c r="JB14" s="11" t="n"/>
      <c r="JC14" s="11" t="n"/>
      <c r="JD14" s="11" t="n"/>
      <c r="JE14" s="11" t="n"/>
      <c r="JF14" s="11" t="n"/>
      <c r="JG14" s="11" t="n"/>
      <c r="JH14" s="11" t="n"/>
      <c r="JI14" s="11" t="n"/>
      <c r="JJ14" s="11" t="n"/>
      <c r="JK14" s="11" t="n"/>
      <c r="JL14" s="11" t="n"/>
      <c r="JM14" s="11" t="n"/>
      <c r="JN14" s="11" t="n"/>
      <c r="JO14" s="11" t="n"/>
      <c r="JP14" s="11" t="n"/>
      <c r="JQ14" s="11" t="n"/>
      <c r="JR14" s="11" t="n"/>
      <c r="JS14" s="11" t="n"/>
      <c r="JT14" s="11" t="n"/>
      <c r="JU14" s="11" t="n"/>
      <c r="JV14" s="11" t="n"/>
      <c r="JW14" s="11" t="n"/>
      <c r="JX14" s="11" t="n"/>
      <c r="JY14" s="11" t="n"/>
      <c r="JZ14" s="11" t="n"/>
      <c r="KA14" s="11" t="n"/>
      <c r="KB14" s="11" t="n"/>
      <c r="KC14" s="11" t="n"/>
      <c r="KD14" s="11" t="n"/>
      <c r="KE14" s="11" t="n"/>
      <c r="KF14" s="11" t="n"/>
      <c r="KG14" s="11" t="n"/>
      <c r="KH14" s="11" t="n"/>
      <c r="KI14" s="11" t="n"/>
      <c r="KJ14" s="11" t="n"/>
      <c r="KK14" s="11" t="n"/>
      <c r="KL14" s="11" t="n"/>
      <c r="KM14" s="11" t="n"/>
      <c r="KN14" s="11" t="n"/>
      <c r="KO14" s="11" t="n"/>
      <c r="KP14" s="11" t="n"/>
      <c r="KQ14" s="11" t="n"/>
      <c r="KR14" s="11" t="n"/>
      <c r="KS14" s="11" t="n"/>
      <c r="KT14" s="11" t="n"/>
      <c r="KU14" s="11" t="n"/>
      <c r="KV14" s="11" t="n"/>
      <c r="KW14" s="11" t="n"/>
      <c r="KX14" s="11" t="n"/>
      <c r="KY14" s="11" t="n"/>
      <c r="KZ14" s="11" t="n"/>
      <c r="LA14" s="11" t="n"/>
      <c r="LB14" s="11" t="n"/>
      <c r="LC14" s="11" t="n"/>
      <c r="LD14" s="11" t="n"/>
      <c r="LE14" s="11" t="n"/>
      <c r="LF14" s="11" t="n"/>
      <c r="LG14" s="11" t="n"/>
      <c r="LH14" s="11" t="n"/>
      <c r="LI14" s="11" t="n"/>
      <c r="LJ14" s="11" t="n"/>
      <c r="LK14" s="11" t="n"/>
      <c r="LL14" s="11" t="n"/>
      <c r="LM14" s="11" t="n"/>
      <c r="LN14" s="11" t="n"/>
      <c r="LO14" s="11" t="n"/>
      <c r="LP14" s="11" t="n"/>
      <c r="LQ14" s="11" t="n"/>
      <c r="LR14" s="11" t="n"/>
      <c r="LS14" s="11" t="n"/>
      <c r="LT14" s="11" t="n"/>
      <c r="LU14" s="11" t="n"/>
      <c r="LV14" s="11" t="n"/>
      <c r="LW14" s="11" t="n"/>
      <c r="LX14" s="11" t="n"/>
      <c r="LY14" s="11" t="n"/>
      <c r="LZ14" s="11" t="n"/>
      <c r="MA14" s="11" t="n"/>
      <c r="MB14" s="11" t="n"/>
      <c r="MC14" s="11" t="n"/>
      <c r="MD14" s="11" t="n"/>
      <c r="ME14" s="11" t="n"/>
      <c r="MF14" s="11" t="n"/>
      <c r="MG14" s="11" t="n"/>
      <c r="MH14" s="11" t="n"/>
      <c r="MI14" s="11" t="n"/>
      <c r="MJ14" s="11" t="n"/>
      <c r="MK14" s="11" t="n"/>
      <c r="ML14" s="11" t="n"/>
      <c r="MM14" s="11" t="n"/>
      <c r="MN14" s="11" t="n"/>
      <c r="MO14" s="11" t="n"/>
      <c r="MP14" s="11" t="n"/>
      <c r="MQ14" s="11" t="n"/>
      <c r="MR14" s="11" t="n"/>
      <c r="MS14" s="11" t="n"/>
      <c r="MT14" s="11" t="n"/>
      <c r="MU14" s="11" t="n"/>
      <c r="MV14" s="11" t="n"/>
      <c r="MW14" s="11" t="n"/>
      <c r="MX14" s="11" t="n"/>
      <c r="MY14" s="11" t="n"/>
      <c r="MZ14" s="11" t="n"/>
      <c r="NA14" s="11" t="n"/>
      <c r="NB14" s="11" t="n"/>
      <c r="NC14" s="11" t="n"/>
      <c r="NE14" s="12">
        <f>COUNTIF($B14:$NC14,"V")</f>
        <v/>
      </c>
      <c r="NF14" s="12">
        <f>COUNTIF($B14:$NC14,"A")</f>
        <v/>
      </c>
      <c r="NG14" s="12">
        <f>COUNTIF($B14:$NC14,"B")</f>
        <v/>
      </c>
      <c r="NH14" s="12">
        <f>COUNTIF($B14:$NC14,"Z")</f>
        <v/>
      </c>
    </row>
    <row r="15">
      <c r="A15" s="10" t="inlineStr">
        <is>
          <t>Medewerker 8</t>
        </is>
      </c>
      <c r="B15" s="11" t="n"/>
      <c r="C15" s="11" t="n"/>
      <c r="D15" s="11" t="n"/>
      <c r="E15" s="11" t="n"/>
      <c r="F15" s="11" t="n"/>
      <c r="G15" s="11" t="n"/>
      <c r="H15" s="11" t="n"/>
      <c r="I15" s="11" t="n"/>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c r="AD15" s="11" t="n"/>
      <c r="AE15" s="11" t="n"/>
      <c r="AF15" s="11" t="n"/>
      <c r="AG15" s="11" t="n"/>
      <c r="AH15" s="11" t="n"/>
      <c r="AI15" s="11" t="n"/>
      <c r="AJ15" s="11" t="n"/>
      <c r="AK15" s="11" t="n"/>
      <c r="AL15" s="11" t="n"/>
      <c r="AM15" s="11" t="n"/>
      <c r="AN15" s="11" t="n"/>
      <c r="AO15" s="11" t="n"/>
      <c r="AP15" s="11" t="n"/>
      <c r="AQ15" s="11" t="n"/>
      <c r="AR15" s="11" t="n"/>
      <c r="AS15" s="11" t="n"/>
      <c r="AT15" s="11" t="n"/>
      <c r="AU15" s="11" t="n"/>
      <c r="AV15" s="11" t="n"/>
      <c r="AW15" s="11" t="n"/>
      <c r="AX15" s="11" t="n"/>
      <c r="AY15" s="11" t="n"/>
      <c r="AZ15" s="11" t="n"/>
      <c r="BA15" s="11" t="n"/>
      <c r="BB15" s="11" t="n"/>
      <c r="BC15" s="11" t="n"/>
      <c r="BD15" s="11" t="n"/>
      <c r="BE15" s="11" t="n"/>
      <c r="BF15" s="11" t="n"/>
      <c r="BG15" s="11" t="n"/>
      <c r="BH15" s="11" t="n"/>
      <c r="BI15" s="11" t="n"/>
      <c r="BJ15" s="11" t="n"/>
      <c r="BK15" s="11" t="n"/>
      <c r="BL15" s="11" t="n"/>
      <c r="BM15" s="11" t="n"/>
      <c r="BN15" s="11" t="n"/>
      <c r="BO15" s="11" t="n"/>
      <c r="BP15" s="11" t="n"/>
      <c r="BQ15" s="11" t="n"/>
      <c r="BR15" s="11" t="n"/>
      <c r="BS15" s="11" t="n"/>
      <c r="BT15" s="11" t="n"/>
      <c r="BU15" s="11" t="n"/>
      <c r="BV15" s="11" t="n"/>
      <c r="BW15" s="11" t="n"/>
      <c r="BX15" s="11" t="n"/>
      <c r="BY15" s="11" t="n"/>
      <c r="BZ15" s="11" t="n"/>
      <c r="CA15" s="11" t="n"/>
      <c r="CB15" s="11" t="n"/>
      <c r="CC15" s="11" t="n"/>
      <c r="CD15" s="11" t="n"/>
      <c r="CE15" s="11" t="n"/>
      <c r="CF15" s="11" t="n"/>
      <c r="CG15" s="11" t="n"/>
      <c r="CH15" s="11" t="n"/>
      <c r="CI15" s="11" t="n"/>
      <c r="CJ15" s="11" t="n"/>
      <c r="CK15" s="11" t="n"/>
      <c r="CL15" s="11" t="n"/>
      <c r="CM15" s="11" t="n"/>
      <c r="CN15" s="11" t="n"/>
      <c r="CO15" s="11" t="n"/>
      <c r="CP15" s="11" t="n"/>
      <c r="CQ15" s="11" t="n"/>
      <c r="CR15" s="11" t="n"/>
      <c r="CS15" s="11" t="n"/>
      <c r="CT15" s="11" t="n"/>
      <c r="CU15" s="11" t="n"/>
      <c r="CV15" s="11" t="n"/>
      <c r="CW15" s="11" t="n"/>
      <c r="CX15" s="11" t="n"/>
      <c r="CY15" s="11" t="n"/>
      <c r="CZ15" s="11" t="n"/>
      <c r="DA15" s="11" t="n"/>
      <c r="DB15" s="11" t="n"/>
      <c r="DC15" s="11" t="n"/>
      <c r="DD15" s="11" t="n"/>
      <c r="DE15" s="11" t="n"/>
      <c r="DF15" s="11" t="n"/>
      <c r="DG15" s="11" t="n"/>
      <c r="DH15" s="11" t="n"/>
      <c r="DI15" s="11" t="n"/>
      <c r="DJ15" s="11" t="n"/>
      <c r="DK15" s="11" t="n"/>
      <c r="DL15" s="11" t="n"/>
      <c r="DM15" s="11" t="n"/>
      <c r="DN15" s="11" t="n"/>
      <c r="DO15" s="11" t="n"/>
      <c r="DP15" s="11" t="n"/>
      <c r="DQ15" s="11" t="n"/>
      <c r="DR15" s="11" t="n"/>
      <c r="DS15" s="11" t="n"/>
      <c r="DT15" s="11" t="n"/>
      <c r="DU15" s="11" t="n"/>
      <c r="DV15" s="11" t="n"/>
      <c r="DW15" s="11" t="n"/>
      <c r="DX15" s="11" t="n"/>
      <c r="DY15" s="11" t="n"/>
      <c r="DZ15" s="11" t="n"/>
      <c r="EA15" s="11" t="n"/>
      <c r="EB15" s="11" t="n"/>
      <c r="EC15" s="11" t="n"/>
      <c r="ED15" s="11" t="n"/>
      <c r="EE15" s="11" t="n"/>
      <c r="EF15" s="11" t="n"/>
      <c r="EG15" s="11" t="n"/>
      <c r="EH15" s="11" t="n"/>
      <c r="EI15" s="11" t="n"/>
      <c r="EJ15" s="11" t="n"/>
      <c r="EK15" s="11" t="n"/>
      <c r="EL15" s="11" t="n"/>
      <c r="EM15" s="11" t="n"/>
      <c r="EN15" s="11" t="n"/>
      <c r="EO15" s="11" t="n"/>
      <c r="EP15" s="11" t="n"/>
      <c r="EQ15" s="11" t="n"/>
      <c r="ER15" s="11" t="n"/>
      <c r="ES15" s="11" t="n"/>
      <c r="ET15" s="11" t="n"/>
      <c r="EU15" s="11" t="n"/>
      <c r="EV15" s="11" t="n"/>
      <c r="EW15" s="11" t="n"/>
      <c r="EX15" s="11" t="n"/>
      <c r="EY15" s="11" t="n"/>
      <c r="EZ15" s="11" t="n"/>
      <c r="FA15" s="11" t="n"/>
      <c r="FB15" s="11" t="n"/>
      <c r="FC15" s="11" t="n"/>
      <c r="FD15" s="11" t="n"/>
      <c r="FE15" s="11" t="n"/>
      <c r="FF15" s="11" t="n"/>
      <c r="FG15" s="11" t="n"/>
      <c r="FH15" s="11" t="n"/>
      <c r="FI15" s="11" t="n"/>
      <c r="FJ15" s="11" t="n"/>
      <c r="FK15" s="11" t="n"/>
      <c r="FL15" s="11" t="n"/>
      <c r="FM15" s="11" t="n"/>
      <c r="FN15" s="11" t="n"/>
      <c r="FO15" s="11" t="n"/>
      <c r="FP15" s="11" t="n"/>
      <c r="FQ15" s="11" t="n"/>
      <c r="FR15" s="11" t="n"/>
      <c r="FS15" s="11" t="n"/>
      <c r="FT15" s="11" t="n"/>
      <c r="FU15" s="11" t="n"/>
      <c r="FV15" s="11" t="n"/>
      <c r="FW15" s="11" t="n"/>
      <c r="FX15" s="11" t="n"/>
      <c r="FY15" s="11" t="n"/>
      <c r="FZ15" s="11" t="n"/>
      <c r="GA15" s="11" t="n"/>
      <c r="GB15" s="11" t="n"/>
      <c r="GC15" s="11" t="n"/>
      <c r="GD15" s="11" t="n"/>
      <c r="GE15" s="11" t="n"/>
      <c r="GF15" s="11" t="n"/>
      <c r="GG15" s="11" t="n"/>
      <c r="GH15" s="11" t="n"/>
      <c r="GI15" s="11" t="n"/>
      <c r="GJ15" s="11" t="n"/>
      <c r="GK15" s="11" t="n"/>
      <c r="GL15" s="11" t="n"/>
      <c r="GM15" s="11" t="n"/>
      <c r="GN15" s="11" t="n"/>
      <c r="GO15" s="11" t="n"/>
      <c r="GP15" s="11" t="n"/>
      <c r="GQ15" s="11" t="n"/>
      <c r="GR15" s="11" t="n"/>
      <c r="GS15" s="11" t="n"/>
      <c r="GT15" s="11" t="n"/>
      <c r="GU15" s="11" t="n"/>
      <c r="GV15" s="11" t="n"/>
      <c r="GW15" s="11" t="n"/>
      <c r="GX15" s="11" t="n"/>
      <c r="GY15" s="11" t="n"/>
      <c r="GZ15" s="11" t="n"/>
      <c r="HA15" s="11" t="n"/>
      <c r="HB15" s="11" t="n"/>
      <c r="HC15" s="11" t="n"/>
      <c r="HD15" s="11" t="n"/>
      <c r="HE15" s="11" t="n"/>
      <c r="HF15" s="11" t="n"/>
      <c r="HG15" s="11" t="n"/>
      <c r="HH15" s="11" t="n"/>
      <c r="HI15" s="11" t="n"/>
      <c r="HJ15" s="11" t="n"/>
      <c r="HK15" s="11" t="n"/>
      <c r="HL15" s="11" t="n"/>
      <c r="HM15" s="11" t="n"/>
      <c r="HN15" s="11" t="n"/>
      <c r="HO15" s="11" t="n"/>
      <c r="HP15" s="11" t="n"/>
      <c r="HQ15" s="11" t="n"/>
      <c r="HR15" s="11" t="n"/>
      <c r="HS15" s="11" t="n"/>
      <c r="HT15" s="11" t="n"/>
      <c r="HU15" s="11" t="n"/>
      <c r="HV15" s="11" t="n"/>
      <c r="HW15" s="11" t="n"/>
      <c r="HX15" s="11" t="n"/>
      <c r="HY15" s="11" t="n"/>
      <c r="HZ15" s="11" t="n"/>
      <c r="IA15" s="11" t="n"/>
      <c r="IB15" s="11" t="n"/>
      <c r="IC15" s="11" t="n"/>
      <c r="ID15" s="11" t="n"/>
      <c r="IE15" s="11" t="n"/>
      <c r="IF15" s="11" t="n"/>
      <c r="IG15" s="11" t="n"/>
      <c r="IH15" s="11" t="n"/>
      <c r="II15" s="11" t="n"/>
      <c r="IJ15" s="11" t="n"/>
      <c r="IK15" s="11" t="n"/>
      <c r="IL15" s="11" t="n"/>
      <c r="IM15" s="11" t="n"/>
      <c r="IN15" s="11" t="n"/>
      <c r="IO15" s="11" t="n"/>
      <c r="IP15" s="11" t="n"/>
      <c r="IQ15" s="11" t="n"/>
      <c r="IR15" s="11" t="n"/>
      <c r="IS15" s="11" t="n"/>
      <c r="IT15" s="11" t="n"/>
      <c r="IU15" s="11" t="n"/>
      <c r="IV15" s="11" t="n"/>
      <c r="IW15" s="11" t="n"/>
      <c r="IX15" s="11" t="n"/>
      <c r="IY15" s="11" t="n"/>
      <c r="IZ15" s="11" t="n"/>
      <c r="JA15" s="11" t="n"/>
      <c r="JB15" s="11" t="n"/>
      <c r="JC15" s="11" t="n"/>
      <c r="JD15" s="11" t="n"/>
      <c r="JE15" s="11" t="n"/>
      <c r="JF15" s="11" t="n"/>
      <c r="JG15" s="11" t="n"/>
      <c r="JH15" s="11" t="n"/>
      <c r="JI15" s="11" t="n"/>
      <c r="JJ15" s="11" t="n"/>
      <c r="JK15" s="11" t="n"/>
      <c r="JL15" s="11" t="n"/>
      <c r="JM15" s="11" t="n"/>
      <c r="JN15" s="11" t="n"/>
      <c r="JO15" s="11" t="n"/>
      <c r="JP15" s="11" t="n"/>
      <c r="JQ15" s="11" t="n"/>
      <c r="JR15" s="11" t="n"/>
      <c r="JS15" s="11" t="n"/>
      <c r="JT15" s="11" t="n"/>
      <c r="JU15" s="11" t="n"/>
      <c r="JV15" s="11" t="n"/>
      <c r="JW15" s="11" t="n"/>
      <c r="JX15" s="11" t="n"/>
      <c r="JY15" s="11" t="n"/>
      <c r="JZ15" s="11" t="n"/>
      <c r="KA15" s="11" t="n"/>
      <c r="KB15" s="11" t="n"/>
      <c r="KC15" s="11" t="n"/>
      <c r="KD15" s="11" t="n"/>
      <c r="KE15" s="11" t="n"/>
      <c r="KF15" s="11" t="n"/>
      <c r="KG15" s="11" t="n"/>
      <c r="KH15" s="11" t="n"/>
      <c r="KI15" s="11" t="n"/>
      <c r="KJ15" s="11" t="n"/>
      <c r="KK15" s="11" t="n"/>
      <c r="KL15" s="11" t="n"/>
      <c r="KM15" s="11" t="n"/>
      <c r="KN15" s="11" t="n"/>
      <c r="KO15" s="11" t="n"/>
      <c r="KP15" s="11" t="n"/>
      <c r="KQ15" s="11" t="n"/>
      <c r="KR15" s="11" t="n"/>
      <c r="KS15" s="11" t="n"/>
      <c r="KT15" s="11" t="n"/>
      <c r="KU15" s="11" t="n"/>
      <c r="KV15" s="11" t="n"/>
      <c r="KW15" s="11" t="n"/>
      <c r="KX15" s="11" t="n"/>
      <c r="KY15" s="11" t="n"/>
      <c r="KZ15" s="11" t="n"/>
      <c r="LA15" s="11" t="n"/>
      <c r="LB15" s="11" t="n"/>
      <c r="LC15" s="11" t="n"/>
      <c r="LD15" s="11" t="n"/>
      <c r="LE15" s="11" t="n"/>
      <c r="LF15" s="11" t="n"/>
      <c r="LG15" s="11" t="n"/>
      <c r="LH15" s="11" t="n"/>
      <c r="LI15" s="11" t="n"/>
      <c r="LJ15" s="11" t="n"/>
      <c r="LK15" s="11" t="n"/>
      <c r="LL15" s="11" t="n"/>
      <c r="LM15" s="11" t="n"/>
      <c r="LN15" s="11" t="n"/>
      <c r="LO15" s="11" t="n"/>
      <c r="LP15" s="11" t="n"/>
      <c r="LQ15" s="11" t="n"/>
      <c r="LR15" s="11" t="n"/>
      <c r="LS15" s="11" t="n"/>
      <c r="LT15" s="11" t="n"/>
      <c r="LU15" s="11" t="n"/>
      <c r="LV15" s="11" t="n"/>
      <c r="LW15" s="11" t="n"/>
      <c r="LX15" s="11" t="n"/>
      <c r="LY15" s="11" t="n"/>
      <c r="LZ15" s="11" t="n"/>
      <c r="MA15" s="11" t="n"/>
      <c r="MB15" s="11" t="n"/>
      <c r="MC15" s="11" t="n"/>
      <c r="MD15" s="11" t="n"/>
      <c r="ME15" s="11" t="n"/>
      <c r="MF15" s="11" t="n"/>
      <c r="MG15" s="11" t="n"/>
      <c r="MH15" s="11" t="n"/>
      <c r="MI15" s="11" t="n"/>
      <c r="MJ15" s="11" t="n"/>
      <c r="MK15" s="11" t="n"/>
      <c r="ML15" s="11" t="n"/>
      <c r="MM15" s="11" t="n"/>
      <c r="MN15" s="11" t="n"/>
      <c r="MO15" s="11" t="n"/>
      <c r="MP15" s="11" t="n"/>
      <c r="MQ15" s="11" t="n"/>
      <c r="MR15" s="11" t="n"/>
      <c r="MS15" s="11" t="n"/>
      <c r="MT15" s="11" t="n"/>
      <c r="MU15" s="11" t="n"/>
      <c r="MV15" s="11" t="n"/>
      <c r="MW15" s="11" t="n"/>
      <c r="MX15" s="11" t="n"/>
      <c r="MY15" s="11" t="n"/>
      <c r="MZ15" s="11" t="n"/>
      <c r="NA15" s="11" t="n"/>
      <c r="NB15" s="11" t="n"/>
      <c r="NC15" s="11" t="n"/>
      <c r="NE15" s="12">
        <f>COUNTIF($B15:$NC15,"V")</f>
        <v/>
      </c>
      <c r="NF15" s="12">
        <f>COUNTIF($B15:$NC15,"A")</f>
        <v/>
      </c>
      <c r="NG15" s="12">
        <f>COUNTIF($B15:$NC15,"B")</f>
        <v/>
      </c>
      <c r="NH15" s="12">
        <f>COUNTIF($B15:$NC15,"Z")</f>
        <v/>
      </c>
    </row>
    <row r="16">
      <c r="A16" s="10" t="inlineStr">
        <is>
          <t>Medewerker 9</t>
        </is>
      </c>
      <c r="B16" s="11" t="n"/>
      <c r="C16" s="11" t="n"/>
      <c r="D16" s="11" t="n"/>
      <c r="E16" s="11" t="n"/>
      <c r="F16" s="11" t="n"/>
      <c r="G16" s="11" t="n"/>
      <c r="H16" s="11" t="n"/>
      <c r="I16" s="11" t="n"/>
      <c r="J16" s="11" t="n"/>
      <c r="K16" s="11" t="n"/>
      <c r="L16" s="11" t="n"/>
      <c r="M16" s="11" t="n"/>
      <c r="N16" s="11" t="n"/>
      <c r="O16" s="11" t="n"/>
      <c r="P16" s="11" t="n"/>
      <c r="Q16" s="11" t="n"/>
      <c r="R16" s="11" t="n"/>
      <c r="S16" s="11" t="n"/>
      <c r="T16" s="11" t="n"/>
      <c r="U16" s="11" t="n"/>
      <c r="V16" s="11" t="n"/>
      <c r="W16" s="11" t="n"/>
      <c r="X16" s="11" t="n"/>
      <c r="Y16" s="11" t="n"/>
      <c r="Z16" s="11" t="n"/>
      <c r="AA16" s="11" t="n"/>
      <c r="AB16" s="11" t="n"/>
      <c r="AC16" s="11" t="n"/>
      <c r="AD16" s="11" t="n"/>
      <c r="AE16" s="11" t="n"/>
      <c r="AF16" s="11" t="n"/>
      <c r="AG16" s="11" t="n"/>
      <c r="AH16" s="11" t="n"/>
      <c r="AI16" s="11" t="n"/>
      <c r="AJ16" s="11" t="n"/>
      <c r="AK16" s="11" t="n"/>
      <c r="AL16" s="11" t="n"/>
      <c r="AM16" s="11" t="n"/>
      <c r="AN16" s="11" t="n"/>
      <c r="AO16" s="11" t="n"/>
      <c r="AP16" s="11" t="n"/>
      <c r="AQ16" s="11" t="n"/>
      <c r="AR16" s="11" t="n"/>
      <c r="AS16" s="11" t="n"/>
      <c r="AT16" s="11" t="n"/>
      <c r="AU16" s="11" t="n"/>
      <c r="AV16" s="11" t="n"/>
      <c r="AW16" s="11" t="n"/>
      <c r="AX16" s="11" t="n"/>
      <c r="AY16" s="11" t="n"/>
      <c r="AZ16" s="11" t="n"/>
      <c r="BA16" s="11" t="n"/>
      <c r="BB16" s="11" t="n"/>
      <c r="BC16" s="11" t="n"/>
      <c r="BD16" s="11" t="n"/>
      <c r="BE16" s="11" t="n"/>
      <c r="BF16" s="11" t="n"/>
      <c r="BG16" s="11" t="n"/>
      <c r="BH16" s="11" t="n"/>
      <c r="BI16" s="11" t="n"/>
      <c r="BJ16" s="11" t="n"/>
      <c r="BK16" s="11" t="n"/>
      <c r="BL16" s="11" t="n"/>
      <c r="BM16" s="11" t="n"/>
      <c r="BN16" s="11" t="n"/>
      <c r="BO16" s="11" t="n"/>
      <c r="BP16" s="11" t="n"/>
      <c r="BQ16" s="11" t="n"/>
      <c r="BR16" s="11" t="n"/>
      <c r="BS16" s="11" t="n"/>
      <c r="BT16" s="11" t="n"/>
      <c r="BU16" s="11" t="n"/>
      <c r="BV16" s="11" t="n"/>
      <c r="BW16" s="11" t="n"/>
      <c r="BX16" s="11" t="n"/>
      <c r="BY16" s="11" t="n"/>
      <c r="BZ16" s="11" t="n"/>
      <c r="CA16" s="11" t="n"/>
      <c r="CB16" s="11" t="n"/>
      <c r="CC16" s="11" t="n"/>
      <c r="CD16" s="11" t="n"/>
      <c r="CE16" s="11" t="n"/>
      <c r="CF16" s="11" t="n"/>
      <c r="CG16" s="11" t="n"/>
      <c r="CH16" s="11" t="n"/>
      <c r="CI16" s="11" t="n"/>
      <c r="CJ16" s="11" t="n"/>
      <c r="CK16" s="11" t="n"/>
      <c r="CL16" s="11" t="n"/>
      <c r="CM16" s="11" t="n"/>
      <c r="CN16" s="11" t="n"/>
      <c r="CO16" s="11" t="n"/>
      <c r="CP16" s="11" t="n"/>
      <c r="CQ16" s="11" t="n"/>
      <c r="CR16" s="11" t="n"/>
      <c r="CS16" s="11" t="n"/>
      <c r="CT16" s="11" t="n"/>
      <c r="CU16" s="11" t="n"/>
      <c r="CV16" s="11" t="n"/>
      <c r="CW16" s="11" t="n"/>
      <c r="CX16" s="11" t="n"/>
      <c r="CY16" s="11" t="n"/>
      <c r="CZ16" s="11" t="n"/>
      <c r="DA16" s="11" t="n"/>
      <c r="DB16" s="11" t="n"/>
      <c r="DC16" s="11" t="n"/>
      <c r="DD16" s="11" t="n"/>
      <c r="DE16" s="11" t="n"/>
      <c r="DF16" s="11" t="n"/>
      <c r="DG16" s="11" t="n"/>
      <c r="DH16" s="11" t="n"/>
      <c r="DI16" s="11" t="n"/>
      <c r="DJ16" s="11" t="n"/>
      <c r="DK16" s="11" t="n"/>
      <c r="DL16" s="11" t="n"/>
      <c r="DM16" s="11" t="n"/>
      <c r="DN16" s="11" t="n"/>
      <c r="DO16" s="11" t="n"/>
      <c r="DP16" s="11" t="n"/>
      <c r="DQ16" s="11" t="n"/>
      <c r="DR16" s="11" t="n"/>
      <c r="DS16" s="11" t="n"/>
      <c r="DT16" s="11" t="n"/>
      <c r="DU16" s="11" t="n"/>
      <c r="DV16" s="11" t="n"/>
      <c r="DW16" s="11" t="n"/>
      <c r="DX16" s="11" t="n"/>
      <c r="DY16" s="11" t="n"/>
      <c r="DZ16" s="11" t="n"/>
      <c r="EA16" s="11" t="n"/>
      <c r="EB16" s="11" t="n"/>
      <c r="EC16" s="11" t="n"/>
      <c r="ED16" s="11" t="n"/>
      <c r="EE16" s="11" t="n"/>
      <c r="EF16" s="11" t="n"/>
      <c r="EG16" s="11" t="n"/>
      <c r="EH16" s="11" t="n"/>
      <c r="EI16" s="11" t="n"/>
      <c r="EJ16" s="11" t="n"/>
      <c r="EK16" s="11" t="n"/>
      <c r="EL16" s="11" t="n"/>
      <c r="EM16" s="11" t="n"/>
      <c r="EN16" s="11" t="n"/>
      <c r="EO16" s="11" t="n"/>
      <c r="EP16" s="11" t="n"/>
      <c r="EQ16" s="11" t="n"/>
      <c r="ER16" s="11" t="n"/>
      <c r="ES16" s="11" t="n"/>
      <c r="ET16" s="11" t="n"/>
      <c r="EU16" s="11" t="n"/>
      <c r="EV16" s="11" t="n"/>
      <c r="EW16" s="11" t="n"/>
      <c r="EX16" s="11" t="n"/>
      <c r="EY16" s="11" t="n"/>
      <c r="EZ16" s="11" t="n"/>
      <c r="FA16" s="11" t="n"/>
      <c r="FB16" s="11" t="n"/>
      <c r="FC16" s="11" t="n"/>
      <c r="FD16" s="11" t="n"/>
      <c r="FE16" s="11" t="n"/>
      <c r="FF16" s="11" t="n"/>
      <c r="FG16" s="11" t="n"/>
      <c r="FH16" s="11" t="n"/>
      <c r="FI16" s="11" t="n"/>
      <c r="FJ16" s="11" t="n"/>
      <c r="FK16" s="11" t="n"/>
      <c r="FL16" s="11" t="n"/>
      <c r="FM16" s="11" t="n"/>
      <c r="FN16" s="11" t="n"/>
      <c r="FO16" s="11" t="n"/>
      <c r="FP16" s="11" t="n"/>
      <c r="FQ16" s="11" t="n"/>
      <c r="FR16" s="11" t="n"/>
      <c r="FS16" s="11" t="n"/>
      <c r="FT16" s="11" t="n"/>
      <c r="FU16" s="11" t="n"/>
      <c r="FV16" s="11" t="n"/>
      <c r="FW16" s="11" t="n"/>
      <c r="FX16" s="11" t="n"/>
      <c r="FY16" s="11" t="n"/>
      <c r="FZ16" s="11" t="n"/>
      <c r="GA16" s="11" t="n"/>
      <c r="GB16" s="11" t="n"/>
      <c r="GC16" s="11" t="n"/>
      <c r="GD16" s="11" t="n"/>
      <c r="GE16" s="11" t="n"/>
      <c r="GF16" s="11" t="n"/>
      <c r="GG16" s="11" t="n"/>
      <c r="GH16" s="11" t="n"/>
      <c r="GI16" s="11" t="n"/>
      <c r="GJ16" s="11" t="n"/>
      <c r="GK16" s="11" t="n"/>
      <c r="GL16" s="11" t="n"/>
      <c r="GM16" s="11" t="n"/>
      <c r="GN16" s="11" t="n"/>
      <c r="GO16" s="11" t="n"/>
      <c r="GP16" s="11" t="n"/>
      <c r="GQ16" s="11" t="n"/>
      <c r="GR16" s="11" t="n"/>
      <c r="GS16" s="11" t="n"/>
      <c r="GT16" s="11" t="n"/>
      <c r="GU16" s="11" t="n"/>
      <c r="GV16" s="11" t="n"/>
      <c r="GW16" s="11" t="n"/>
      <c r="GX16" s="11" t="n"/>
      <c r="GY16" s="11" t="n"/>
      <c r="GZ16" s="11" t="n"/>
      <c r="HA16" s="11" t="n"/>
      <c r="HB16" s="11" t="n"/>
      <c r="HC16" s="11" t="n"/>
      <c r="HD16" s="11" t="n"/>
      <c r="HE16" s="11" t="n"/>
      <c r="HF16" s="11" t="n"/>
      <c r="HG16" s="11" t="n"/>
      <c r="HH16" s="11" t="n"/>
      <c r="HI16" s="11" t="n"/>
      <c r="HJ16" s="11" t="n"/>
      <c r="HK16" s="11" t="n"/>
      <c r="HL16" s="11" t="n"/>
      <c r="HM16" s="11" t="n"/>
      <c r="HN16" s="11" t="n"/>
      <c r="HO16" s="11" t="n"/>
      <c r="HP16" s="11" t="n"/>
      <c r="HQ16" s="11" t="n"/>
      <c r="HR16" s="11" t="n"/>
      <c r="HS16" s="11" t="n"/>
      <c r="HT16" s="11" t="n"/>
      <c r="HU16" s="11" t="n"/>
      <c r="HV16" s="11" t="n"/>
      <c r="HW16" s="11" t="n"/>
      <c r="HX16" s="11" t="n"/>
      <c r="HY16" s="11" t="n"/>
      <c r="HZ16" s="11" t="n"/>
      <c r="IA16" s="11" t="n"/>
      <c r="IB16" s="11" t="n"/>
      <c r="IC16" s="11" t="n"/>
      <c r="ID16" s="11" t="n"/>
      <c r="IE16" s="11" t="n"/>
      <c r="IF16" s="11" t="n"/>
      <c r="IG16" s="11" t="n"/>
      <c r="IH16" s="11" t="n"/>
      <c r="II16" s="11" t="n"/>
      <c r="IJ16" s="11" t="n"/>
      <c r="IK16" s="11" t="n"/>
      <c r="IL16" s="11" t="n"/>
      <c r="IM16" s="11" t="n"/>
      <c r="IN16" s="11" t="n"/>
      <c r="IO16" s="11" t="n"/>
      <c r="IP16" s="11" t="n"/>
      <c r="IQ16" s="11" t="n"/>
      <c r="IR16" s="11" t="n"/>
      <c r="IS16" s="11" t="n"/>
      <c r="IT16" s="11" t="n"/>
      <c r="IU16" s="11" t="n"/>
      <c r="IV16" s="11" t="n"/>
      <c r="IW16" s="11" t="n"/>
      <c r="IX16" s="11" t="n"/>
      <c r="IY16" s="11" t="n"/>
      <c r="IZ16" s="11" t="n"/>
      <c r="JA16" s="11" t="n"/>
      <c r="JB16" s="11" t="n"/>
      <c r="JC16" s="11" t="n"/>
      <c r="JD16" s="11" t="n"/>
      <c r="JE16" s="11" t="n"/>
      <c r="JF16" s="11" t="n"/>
      <c r="JG16" s="11" t="n"/>
      <c r="JH16" s="11" t="n"/>
      <c r="JI16" s="11" t="n"/>
      <c r="JJ16" s="11" t="n"/>
      <c r="JK16" s="11" t="n"/>
      <c r="JL16" s="11" t="n"/>
      <c r="JM16" s="11" t="n"/>
      <c r="JN16" s="11" t="n"/>
      <c r="JO16" s="11" t="n"/>
      <c r="JP16" s="11" t="n"/>
      <c r="JQ16" s="11" t="n"/>
      <c r="JR16" s="11" t="n"/>
      <c r="JS16" s="11" t="n"/>
      <c r="JT16" s="11" t="n"/>
      <c r="JU16" s="11" t="n"/>
      <c r="JV16" s="11" t="n"/>
      <c r="JW16" s="11" t="n"/>
      <c r="JX16" s="11" t="n"/>
      <c r="JY16" s="11" t="n"/>
      <c r="JZ16" s="11" t="n"/>
      <c r="KA16" s="11" t="n"/>
      <c r="KB16" s="11" t="n"/>
      <c r="KC16" s="11" t="n"/>
      <c r="KD16" s="11" t="n"/>
      <c r="KE16" s="11" t="n"/>
      <c r="KF16" s="11" t="n"/>
      <c r="KG16" s="11" t="n"/>
      <c r="KH16" s="11" t="n"/>
      <c r="KI16" s="11" t="n"/>
      <c r="KJ16" s="11" t="n"/>
      <c r="KK16" s="11" t="n"/>
      <c r="KL16" s="11" t="n"/>
      <c r="KM16" s="11" t="n"/>
      <c r="KN16" s="11" t="n"/>
      <c r="KO16" s="11" t="n"/>
      <c r="KP16" s="11" t="n"/>
      <c r="KQ16" s="11" t="n"/>
      <c r="KR16" s="11" t="n"/>
      <c r="KS16" s="11" t="n"/>
      <c r="KT16" s="11" t="n"/>
      <c r="KU16" s="11" t="n"/>
      <c r="KV16" s="11" t="n"/>
      <c r="KW16" s="11" t="n"/>
      <c r="KX16" s="11" t="n"/>
      <c r="KY16" s="11" t="n"/>
      <c r="KZ16" s="11" t="n"/>
      <c r="LA16" s="11" t="n"/>
      <c r="LB16" s="11" t="n"/>
      <c r="LC16" s="11" t="n"/>
      <c r="LD16" s="11" t="n"/>
      <c r="LE16" s="11" t="n"/>
      <c r="LF16" s="11" t="n"/>
      <c r="LG16" s="11" t="n"/>
      <c r="LH16" s="11" t="n"/>
      <c r="LI16" s="11" t="n"/>
      <c r="LJ16" s="11" t="n"/>
      <c r="LK16" s="11" t="n"/>
      <c r="LL16" s="11" t="n"/>
      <c r="LM16" s="11" t="n"/>
      <c r="LN16" s="11" t="n"/>
      <c r="LO16" s="11" t="n"/>
      <c r="LP16" s="11" t="n"/>
      <c r="LQ16" s="11" t="n"/>
      <c r="LR16" s="11" t="n"/>
      <c r="LS16" s="11" t="n"/>
      <c r="LT16" s="11" t="n"/>
      <c r="LU16" s="11" t="n"/>
      <c r="LV16" s="11" t="n"/>
      <c r="LW16" s="11" t="n"/>
      <c r="LX16" s="11" t="n"/>
      <c r="LY16" s="11" t="n"/>
      <c r="LZ16" s="11" t="n"/>
      <c r="MA16" s="11" t="n"/>
      <c r="MB16" s="11" t="n"/>
      <c r="MC16" s="11" t="n"/>
      <c r="MD16" s="11" t="n"/>
      <c r="ME16" s="11" t="n"/>
      <c r="MF16" s="11" t="n"/>
      <c r="MG16" s="11" t="n"/>
      <c r="MH16" s="11" t="n"/>
      <c r="MI16" s="11" t="n"/>
      <c r="MJ16" s="11" t="n"/>
      <c r="MK16" s="11" t="n"/>
      <c r="ML16" s="11" t="n"/>
      <c r="MM16" s="11" t="n"/>
      <c r="MN16" s="11" t="n"/>
      <c r="MO16" s="11" t="n"/>
      <c r="MP16" s="11" t="n"/>
      <c r="MQ16" s="11" t="n"/>
      <c r="MR16" s="11" t="n"/>
      <c r="MS16" s="11" t="n"/>
      <c r="MT16" s="11" t="n"/>
      <c r="MU16" s="11" t="n"/>
      <c r="MV16" s="11" t="n"/>
      <c r="MW16" s="11" t="n"/>
      <c r="MX16" s="11" t="n"/>
      <c r="MY16" s="11" t="n"/>
      <c r="MZ16" s="11" t="n"/>
      <c r="NA16" s="11" t="n"/>
      <c r="NB16" s="11" t="n"/>
      <c r="NC16" s="11" t="n"/>
      <c r="NE16" s="12">
        <f>COUNTIF($B16:$NC16,"V")</f>
        <v/>
      </c>
      <c r="NF16" s="12">
        <f>COUNTIF($B16:$NC16,"A")</f>
        <v/>
      </c>
      <c r="NG16" s="12">
        <f>COUNTIF($B16:$NC16,"B")</f>
        <v/>
      </c>
      <c r="NH16" s="12">
        <f>COUNTIF($B16:$NC16,"Z")</f>
        <v/>
      </c>
    </row>
    <row r="17">
      <c r="A17" s="10" t="inlineStr">
        <is>
          <t>Medewerker 10</t>
        </is>
      </c>
      <c r="B17" s="11" t="n"/>
      <c r="C17" s="11" t="n"/>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c r="AE17" s="11" t="n"/>
      <c r="AF17" s="11" t="n"/>
      <c r="AG17" s="11" t="n"/>
      <c r="AH17" s="11" t="n"/>
      <c r="AI17" s="11" t="n"/>
      <c r="AJ17" s="11" t="n"/>
      <c r="AK17" s="11" t="n"/>
      <c r="AL17" s="11" t="n"/>
      <c r="AM17" s="11" t="n"/>
      <c r="AN17" s="11" t="n"/>
      <c r="AO17" s="11" t="n"/>
      <c r="AP17" s="11" t="n"/>
      <c r="AQ17" s="11" t="n"/>
      <c r="AR17" s="11" t="n"/>
      <c r="AS17" s="11" t="n"/>
      <c r="AT17" s="11" t="n"/>
      <c r="AU17" s="11" t="n"/>
      <c r="AV17" s="11" t="n"/>
      <c r="AW17" s="11" t="n"/>
      <c r="AX17" s="11" t="n"/>
      <c r="AY17" s="11" t="n"/>
      <c r="AZ17" s="11" t="n"/>
      <c r="BA17" s="11" t="n"/>
      <c r="BB17" s="11" t="n"/>
      <c r="BC17" s="11" t="n"/>
      <c r="BD17" s="11" t="n"/>
      <c r="BE17" s="11" t="n"/>
      <c r="BF17" s="11" t="n"/>
      <c r="BG17" s="11" t="n"/>
      <c r="BH17" s="11" t="n"/>
      <c r="BI17" s="11" t="n"/>
      <c r="BJ17" s="11" t="n"/>
      <c r="BK17" s="11" t="n"/>
      <c r="BL17" s="11" t="n"/>
      <c r="BM17" s="11" t="n"/>
      <c r="BN17" s="11" t="n"/>
      <c r="BO17" s="11" t="n"/>
      <c r="BP17" s="11" t="n"/>
      <c r="BQ17" s="11" t="n"/>
      <c r="BR17" s="11" t="n"/>
      <c r="BS17" s="11" t="n"/>
      <c r="BT17" s="11" t="n"/>
      <c r="BU17" s="11" t="n"/>
      <c r="BV17" s="11" t="n"/>
      <c r="BW17" s="11" t="n"/>
      <c r="BX17" s="11" t="n"/>
      <c r="BY17" s="11" t="n"/>
      <c r="BZ17" s="11" t="n"/>
      <c r="CA17" s="11" t="n"/>
      <c r="CB17" s="11" t="n"/>
      <c r="CC17" s="11" t="n"/>
      <c r="CD17" s="11" t="n"/>
      <c r="CE17" s="11" t="n"/>
      <c r="CF17" s="11" t="n"/>
      <c r="CG17" s="11" t="n"/>
      <c r="CH17" s="11" t="n"/>
      <c r="CI17" s="11" t="n"/>
      <c r="CJ17" s="11" t="n"/>
      <c r="CK17" s="11" t="n"/>
      <c r="CL17" s="11" t="n"/>
      <c r="CM17" s="11" t="n"/>
      <c r="CN17" s="11" t="n"/>
      <c r="CO17" s="11" t="n"/>
      <c r="CP17" s="11" t="n"/>
      <c r="CQ17" s="11" t="n"/>
      <c r="CR17" s="11" t="n"/>
      <c r="CS17" s="11" t="n"/>
      <c r="CT17" s="11" t="n"/>
      <c r="CU17" s="11" t="n"/>
      <c r="CV17" s="11" t="n"/>
      <c r="CW17" s="11" t="n"/>
      <c r="CX17" s="11" t="n"/>
      <c r="CY17" s="11" t="n"/>
      <c r="CZ17" s="11" t="n"/>
      <c r="DA17" s="11" t="n"/>
      <c r="DB17" s="11" t="n"/>
      <c r="DC17" s="11" t="n"/>
      <c r="DD17" s="11" t="n"/>
      <c r="DE17" s="11" t="n"/>
      <c r="DF17" s="11" t="n"/>
      <c r="DG17" s="11" t="n"/>
      <c r="DH17" s="11" t="n"/>
      <c r="DI17" s="11" t="n"/>
      <c r="DJ17" s="11" t="n"/>
      <c r="DK17" s="11" t="n"/>
      <c r="DL17" s="11" t="n"/>
      <c r="DM17" s="11" t="n"/>
      <c r="DN17" s="11" t="n"/>
      <c r="DO17" s="11" t="n"/>
      <c r="DP17" s="11" t="n"/>
      <c r="DQ17" s="11" t="n"/>
      <c r="DR17" s="11" t="n"/>
      <c r="DS17" s="11" t="n"/>
      <c r="DT17" s="11" t="n"/>
      <c r="DU17" s="11" t="n"/>
      <c r="DV17" s="11" t="n"/>
      <c r="DW17" s="11" t="n"/>
      <c r="DX17" s="11" t="n"/>
      <c r="DY17" s="11" t="n"/>
      <c r="DZ17" s="11" t="n"/>
      <c r="EA17" s="11" t="n"/>
      <c r="EB17" s="11" t="n"/>
      <c r="EC17" s="11" t="n"/>
      <c r="ED17" s="11" t="n"/>
      <c r="EE17" s="11" t="n"/>
      <c r="EF17" s="11" t="n"/>
      <c r="EG17" s="11" t="n"/>
      <c r="EH17" s="11" t="n"/>
      <c r="EI17" s="11" t="n"/>
      <c r="EJ17" s="11" t="n"/>
      <c r="EK17" s="11" t="n"/>
      <c r="EL17" s="11" t="n"/>
      <c r="EM17" s="11" t="n"/>
      <c r="EN17" s="11" t="n"/>
      <c r="EO17" s="11" t="n"/>
      <c r="EP17" s="11" t="n"/>
      <c r="EQ17" s="11" t="n"/>
      <c r="ER17" s="11" t="n"/>
      <c r="ES17" s="11" t="n"/>
      <c r="ET17" s="11" t="n"/>
      <c r="EU17" s="11" t="n"/>
      <c r="EV17" s="11" t="n"/>
      <c r="EW17" s="11" t="n"/>
      <c r="EX17" s="11" t="n"/>
      <c r="EY17" s="11" t="n"/>
      <c r="EZ17" s="11" t="n"/>
      <c r="FA17" s="11" t="n"/>
      <c r="FB17" s="11" t="n"/>
      <c r="FC17" s="11" t="n"/>
      <c r="FD17" s="11" t="n"/>
      <c r="FE17" s="11" t="n"/>
      <c r="FF17" s="11" t="n"/>
      <c r="FG17" s="11" t="n"/>
      <c r="FH17" s="11" t="n"/>
      <c r="FI17" s="11" t="n"/>
      <c r="FJ17" s="11" t="n"/>
      <c r="FK17" s="11" t="n"/>
      <c r="FL17" s="11" t="n"/>
      <c r="FM17" s="11" t="n"/>
      <c r="FN17" s="11" t="n"/>
      <c r="FO17" s="11" t="n"/>
      <c r="FP17" s="11" t="n"/>
      <c r="FQ17" s="11" t="n"/>
      <c r="FR17" s="11" t="n"/>
      <c r="FS17" s="11" t="n"/>
      <c r="FT17" s="11" t="n"/>
      <c r="FU17" s="11" t="n"/>
      <c r="FV17" s="11" t="n"/>
      <c r="FW17" s="11" t="n"/>
      <c r="FX17" s="11" t="n"/>
      <c r="FY17" s="11" t="n"/>
      <c r="FZ17" s="11" t="n"/>
      <c r="GA17" s="11" t="n"/>
      <c r="GB17" s="11" t="n"/>
      <c r="GC17" s="11" t="n"/>
      <c r="GD17" s="11" t="n"/>
      <c r="GE17" s="11" t="n"/>
      <c r="GF17" s="11" t="n"/>
      <c r="GG17" s="11" t="n"/>
      <c r="GH17" s="11" t="n"/>
      <c r="GI17" s="11" t="n"/>
      <c r="GJ17" s="11" t="n"/>
      <c r="GK17" s="11" t="n"/>
      <c r="GL17" s="11" t="n"/>
      <c r="GM17" s="11" t="n"/>
      <c r="GN17" s="11" t="n"/>
      <c r="GO17" s="11" t="n"/>
      <c r="GP17" s="11" t="n"/>
      <c r="GQ17" s="11" t="n"/>
      <c r="GR17" s="11" t="n"/>
      <c r="GS17" s="11" t="n"/>
      <c r="GT17" s="11" t="n"/>
      <c r="GU17" s="11" t="n"/>
      <c r="GV17" s="11" t="n"/>
      <c r="GW17" s="11" t="n"/>
      <c r="GX17" s="11" t="n"/>
      <c r="GY17" s="11" t="n"/>
      <c r="GZ17" s="11" t="n"/>
      <c r="HA17" s="11" t="n"/>
      <c r="HB17" s="11" t="n"/>
      <c r="HC17" s="11" t="n"/>
      <c r="HD17" s="11" t="n"/>
      <c r="HE17" s="11" t="n"/>
      <c r="HF17" s="11" t="n"/>
      <c r="HG17" s="11" t="n"/>
      <c r="HH17" s="11" t="n"/>
      <c r="HI17" s="11" t="n"/>
      <c r="HJ17" s="11" t="n"/>
      <c r="HK17" s="11" t="n"/>
      <c r="HL17" s="11" t="n"/>
      <c r="HM17" s="11" t="n"/>
      <c r="HN17" s="11" t="n"/>
      <c r="HO17" s="11" t="n"/>
      <c r="HP17" s="11" t="n"/>
      <c r="HQ17" s="11" t="n"/>
      <c r="HR17" s="11" t="n"/>
      <c r="HS17" s="11" t="n"/>
      <c r="HT17" s="11" t="n"/>
      <c r="HU17" s="11" t="n"/>
      <c r="HV17" s="11" t="n"/>
      <c r="HW17" s="11" t="n"/>
      <c r="HX17" s="11" t="n"/>
      <c r="HY17" s="11" t="n"/>
      <c r="HZ17" s="11" t="n"/>
      <c r="IA17" s="11" t="n"/>
      <c r="IB17" s="11" t="n"/>
      <c r="IC17" s="11" t="n"/>
      <c r="ID17" s="11" t="n"/>
      <c r="IE17" s="11" t="n"/>
      <c r="IF17" s="11" t="n"/>
      <c r="IG17" s="11" t="n"/>
      <c r="IH17" s="11" t="n"/>
      <c r="II17" s="11" t="n"/>
      <c r="IJ17" s="11" t="n"/>
      <c r="IK17" s="11" t="n"/>
      <c r="IL17" s="11" t="n"/>
      <c r="IM17" s="11" t="n"/>
      <c r="IN17" s="11" t="n"/>
      <c r="IO17" s="11" t="n"/>
      <c r="IP17" s="11" t="n"/>
      <c r="IQ17" s="11" t="n"/>
      <c r="IR17" s="11" t="n"/>
      <c r="IS17" s="11" t="n"/>
      <c r="IT17" s="11" t="n"/>
      <c r="IU17" s="11" t="n"/>
      <c r="IV17" s="11" t="n"/>
      <c r="IW17" s="11" t="n"/>
      <c r="IX17" s="11" t="n"/>
      <c r="IY17" s="11" t="n"/>
      <c r="IZ17" s="11" t="n"/>
      <c r="JA17" s="11" t="n"/>
      <c r="JB17" s="11" t="n"/>
      <c r="JC17" s="11" t="n"/>
      <c r="JD17" s="11" t="n"/>
      <c r="JE17" s="11" t="n"/>
      <c r="JF17" s="11" t="n"/>
      <c r="JG17" s="11" t="n"/>
      <c r="JH17" s="11" t="n"/>
      <c r="JI17" s="11" t="n"/>
      <c r="JJ17" s="11" t="n"/>
      <c r="JK17" s="11" t="n"/>
      <c r="JL17" s="11" t="n"/>
      <c r="JM17" s="11" t="n"/>
      <c r="JN17" s="11" t="n"/>
      <c r="JO17" s="11" t="n"/>
      <c r="JP17" s="11" t="n"/>
      <c r="JQ17" s="11" t="n"/>
      <c r="JR17" s="11" t="n"/>
      <c r="JS17" s="11" t="n"/>
      <c r="JT17" s="11" t="n"/>
      <c r="JU17" s="11" t="n"/>
      <c r="JV17" s="11" t="n"/>
      <c r="JW17" s="11" t="n"/>
      <c r="JX17" s="11" t="n"/>
      <c r="JY17" s="11" t="n"/>
      <c r="JZ17" s="11" t="n"/>
      <c r="KA17" s="11" t="n"/>
      <c r="KB17" s="11" t="n"/>
      <c r="KC17" s="11" t="n"/>
      <c r="KD17" s="11" t="n"/>
      <c r="KE17" s="11" t="n"/>
      <c r="KF17" s="11" t="n"/>
      <c r="KG17" s="11" t="n"/>
      <c r="KH17" s="11" t="n"/>
      <c r="KI17" s="11" t="n"/>
      <c r="KJ17" s="11" t="n"/>
      <c r="KK17" s="11" t="n"/>
      <c r="KL17" s="11" t="n"/>
      <c r="KM17" s="11" t="n"/>
      <c r="KN17" s="11" t="n"/>
      <c r="KO17" s="11" t="n"/>
      <c r="KP17" s="11" t="n"/>
      <c r="KQ17" s="11" t="n"/>
      <c r="KR17" s="11" t="n"/>
      <c r="KS17" s="11" t="n"/>
      <c r="KT17" s="11" t="n"/>
      <c r="KU17" s="11" t="n"/>
      <c r="KV17" s="11" t="n"/>
      <c r="KW17" s="11" t="n"/>
      <c r="KX17" s="11" t="n"/>
      <c r="KY17" s="11" t="n"/>
      <c r="KZ17" s="11" t="n"/>
      <c r="LA17" s="11" t="n"/>
      <c r="LB17" s="11" t="n"/>
      <c r="LC17" s="11" t="n"/>
      <c r="LD17" s="11" t="n"/>
      <c r="LE17" s="11" t="n"/>
      <c r="LF17" s="11" t="n"/>
      <c r="LG17" s="11" t="n"/>
      <c r="LH17" s="11" t="n"/>
      <c r="LI17" s="11" t="n"/>
      <c r="LJ17" s="11" t="n"/>
      <c r="LK17" s="11" t="n"/>
      <c r="LL17" s="11" t="n"/>
      <c r="LM17" s="11" t="n"/>
      <c r="LN17" s="11" t="n"/>
      <c r="LO17" s="11" t="n"/>
      <c r="LP17" s="11" t="n"/>
      <c r="LQ17" s="11" t="n"/>
      <c r="LR17" s="11" t="n"/>
      <c r="LS17" s="11" t="n"/>
      <c r="LT17" s="11" t="n"/>
      <c r="LU17" s="11" t="n"/>
      <c r="LV17" s="11" t="n"/>
      <c r="LW17" s="11" t="n"/>
      <c r="LX17" s="11" t="n"/>
      <c r="LY17" s="11" t="n"/>
      <c r="LZ17" s="11" t="n"/>
      <c r="MA17" s="11" t="n"/>
      <c r="MB17" s="11" t="n"/>
      <c r="MC17" s="11" t="n"/>
      <c r="MD17" s="11" t="n"/>
      <c r="ME17" s="11" t="n"/>
      <c r="MF17" s="11" t="n"/>
      <c r="MG17" s="11" t="n"/>
      <c r="MH17" s="11" t="n"/>
      <c r="MI17" s="11" t="n"/>
      <c r="MJ17" s="11" t="n"/>
      <c r="MK17" s="11" t="n"/>
      <c r="ML17" s="11" t="n"/>
      <c r="MM17" s="11" t="n"/>
      <c r="MN17" s="11" t="n"/>
      <c r="MO17" s="11" t="n"/>
      <c r="MP17" s="11" t="n"/>
      <c r="MQ17" s="11" t="n"/>
      <c r="MR17" s="11" t="n"/>
      <c r="MS17" s="11" t="n"/>
      <c r="MT17" s="11" t="n"/>
      <c r="MU17" s="11" t="n"/>
      <c r="MV17" s="11" t="n"/>
      <c r="MW17" s="11" t="n"/>
      <c r="MX17" s="11" t="n"/>
      <c r="MY17" s="11" t="n"/>
      <c r="MZ17" s="11" t="n"/>
      <c r="NA17" s="11" t="n"/>
      <c r="NB17" s="11" t="n"/>
      <c r="NC17" s="11" t="n"/>
      <c r="NE17" s="12">
        <f>COUNTIF($B17:$NC17,"V")</f>
        <v/>
      </c>
      <c r="NF17" s="12">
        <f>COUNTIF($B17:$NC17,"A")</f>
        <v/>
      </c>
      <c r="NG17" s="12">
        <f>COUNTIF($B17:$NC17,"B")</f>
        <v/>
      </c>
      <c r="NH17" s="12">
        <f>COUNTIF($B17:$NC17,"Z")</f>
        <v/>
      </c>
    </row>
    <row r="18">
      <c r="A18" s="10" t="inlineStr">
        <is>
          <t>Medewerker 11</t>
        </is>
      </c>
      <c r="B18" s="11" t="n"/>
      <c r="C18" s="11" t="n"/>
      <c r="D18" s="11" t="n"/>
      <c r="E18" s="11" t="n"/>
      <c r="F18" s="11" t="n"/>
      <c r="G18" s="11" t="n"/>
      <c r="H18" s="11" t="n"/>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c r="AD18" s="11" t="n"/>
      <c r="AE18" s="11" t="n"/>
      <c r="AF18" s="11" t="n"/>
      <c r="AG18" s="11" t="n"/>
      <c r="AH18" s="11" t="n"/>
      <c r="AI18" s="11" t="n"/>
      <c r="AJ18" s="11" t="n"/>
      <c r="AK18" s="11" t="n"/>
      <c r="AL18" s="11" t="n"/>
      <c r="AM18" s="11" t="n"/>
      <c r="AN18" s="11" t="n"/>
      <c r="AO18" s="11" t="n"/>
      <c r="AP18" s="11" t="n"/>
      <c r="AQ18" s="11" t="n"/>
      <c r="AR18" s="11" t="n"/>
      <c r="AS18" s="11" t="n"/>
      <c r="AT18" s="11" t="n"/>
      <c r="AU18" s="11" t="n"/>
      <c r="AV18" s="11" t="n"/>
      <c r="AW18" s="11" t="n"/>
      <c r="AX18" s="11" t="n"/>
      <c r="AY18" s="11" t="n"/>
      <c r="AZ18" s="11" t="n"/>
      <c r="BA18" s="11" t="n"/>
      <c r="BB18" s="11" t="n"/>
      <c r="BC18" s="11" t="n"/>
      <c r="BD18" s="11" t="n"/>
      <c r="BE18" s="11" t="n"/>
      <c r="BF18" s="11" t="n"/>
      <c r="BG18" s="11" t="n"/>
      <c r="BH18" s="11" t="n"/>
      <c r="BI18" s="11" t="n"/>
      <c r="BJ18" s="11" t="n"/>
      <c r="BK18" s="11" t="n"/>
      <c r="BL18" s="11" t="n"/>
      <c r="BM18" s="11" t="n"/>
      <c r="BN18" s="11" t="n"/>
      <c r="BO18" s="11" t="n"/>
      <c r="BP18" s="11" t="n"/>
      <c r="BQ18" s="11" t="n"/>
      <c r="BR18" s="11" t="n"/>
      <c r="BS18" s="11" t="n"/>
      <c r="BT18" s="11" t="n"/>
      <c r="BU18" s="11" t="n"/>
      <c r="BV18" s="11" t="n"/>
      <c r="BW18" s="11" t="n"/>
      <c r="BX18" s="11" t="n"/>
      <c r="BY18" s="11" t="n"/>
      <c r="BZ18" s="11" t="n"/>
      <c r="CA18" s="11" t="n"/>
      <c r="CB18" s="11" t="n"/>
      <c r="CC18" s="11" t="n"/>
      <c r="CD18" s="11" t="n"/>
      <c r="CE18" s="11" t="n"/>
      <c r="CF18" s="11" t="n"/>
      <c r="CG18" s="11" t="n"/>
      <c r="CH18" s="11" t="n"/>
      <c r="CI18" s="11" t="n"/>
      <c r="CJ18" s="11" t="n"/>
      <c r="CK18" s="11" t="n"/>
      <c r="CL18" s="11" t="n"/>
      <c r="CM18" s="11" t="n"/>
      <c r="CN18" s="11" t="n"/>
      <c r="CO18" s="11" t="n"/>
      <c r="CP18" s="11" t="n"/>
      <c r="CQ18" s="11" t="n"/>
      <c r="CR18" s="11" t="n"/>
      <c r="CS18" s="11" t="n"/>
      <c r="CT18" s="11" t="n"/>
      <c r="CU18" s="11" t="n"/>
      <c r="CV18" s="11" t="n"/>
      <c r="CW18" s="11" t="n"/>
      <c r="CX18" s="11" t="n"/>
      <c r="CY18" s="11" t="n"/>
      <c r="CZ18" s="11" t="n"/>
      <c r="DA18" s="11" t="n"/>
      <c r="DB18" s="11" t="n"/>
      <c r="DC18" s="11" t="n"/>
      <c r="DD18" s="11" t="n"/>
      <c r="DE18" s="11" t="n"/>
      <c r="DF18" s="11" t="n"/>
      <c r="DG18" s="11" t="n"/>
      <c r="DH18" s="11" t="n"/>
      <c r="DI18" s="11" t="n"/>
      <c r="DJ18" s="11" t="n"/>
      <c r="DK18" s="11" t="n"/>
      <c r="DL18" s="11" t="n"/>
      <c r="DM18" s="11" t="n"/>
      <c r="DN18" s="11" t="n"/>
      <c r="DO18" s="11" t="n"/>
      <c r="DP18" s="11" t="n"/>
      <c r="DQ18" s="11" t="n"/>
      <c r="DR18" s="11" t="n"/>
      <c r="DS18" s="11" t="n"/>
      <c r="DT18" s="11" t="n"/>
      <c r="DU18" s="11" t="n"/>
      <c r="DV18" s="11" t="n"/>
      <c r="DW18" s="11" t="n"/>
      <c r="DX18" s="11" t="n"/>
      <c r="DY18" s="11" t="n"/>
      <c r="DZ18" s="11" t="n"/>
      <c r="EA18" s="11" t="n"/>
      <c r="EB18" s="11" t="n"/>
      <c r="EC18" s="11" t="n"/>
      <c r="ED18" s="11" t="n"/>
      <c r="EE18" s="11" t="n"/>
      <c r="EF18" s="11" t="n"/>
      <c r="EG18" s="11" t="n"/>
      <c r="EH18" s="11" t="n"/>
      <c r="EI18" s="11" t="n"/>
      <c r="EJ18" s="11" t="n"/>
      <c r="EK18" s="11" t="n"/>
      <c r="EL18" s="11" t="n"/>
      <c r="EM18" s="11" t="n"/>
      <c r="EN18" s="11" t="n"/>
      <c r="EO18" s="11" t="n"/>
      <c r="EP18" s="11" t="n"/>
      <c r="EQ18" s="11" t="n"/>
      <c r="ER18" s="11" t="n"/>
      <c r="ES18" s="11" t="n"/>
      <c r="ET18" s="11" t="n"/>
      <c r="EU18" s="11" t="n"/>
      <c r="EV18" s="11" t="n"/>
      <c r="EW18" s="11" t="n"/>
      <c r="EX18" s="11" t="n"/>
      <c r="EY18" s="11" t="n"/>
      <c r="EZ18" s="11" t="n"/>
      <c r="FA18" s="11" t="n"/>
      <c r="FB18" s="11" t="n"/>
      <c r="FC18" s="11" t="n"/>
      <c r="FD18" s="11" t="n"/>
      <c r="FE18" s="11" t="n"/>
      <c r="FF18" s="11" t="n"/>
      <c r="FG18" s="11" t="n"/>
      <c r="FH18" s="11" t="n"/>
      <c r="FI18" s="11" t="n"/>
      <c r="FJ18" s="11" t="n"/>
      <c r="FK18" s="11" t="n"/>
      <c r="FL18" s="11" t="n"/>
      <c r="FM18" s="11" t="n"/>
      <c r="FN18" s="11" t="n"/>
      <c r="FO18" s="11" t="n"/>
      <c r="FP18" s="11" t="n"/>
      <c r="FQ18" s="11" t="n"/>
      <c r="FR18" s="11" t="n"/>
      <c r="FS18" s="11" t="n"/>
      <c r="FT18" s="11" t="n"/>
      <c r="FU18" s="11" t="n"/>
      <c r="FV18" s="11" t="n"/>
      <c r="FW18" s="11" t="n"/>
      <c r="FX18" s="11" t="n"/>
      <c r="FY18" s="11" t="n"/>
      <c r="FZ18" s="11" t="n"/>
      <c r="GA18" s="11" t="n"/>
      <c r="GB18" s="11" t="n"/>
      <c r="GC18" s="11" t="n"/>
      <c r="GD18" s="11" t="n"/>
      <c r="GE18" s="11" t="n"/>
      <c r="GF18" s="11" t="n"/>
      <c r="GG18" s="11" t="n"/>
      <c r="GH18" s="11" t="n"/>
      <c r="GI18" s="11" t="n"/>
      <c r="GJ18" s="11" t="n"/>
      <c r="GK18" s="11" t="n"/>
      <c r="GL18" s="11" t="n"/>
      <c r="GM18" s="11" t="n"/>
      <c r="GN18" s="11" t="n"/>
      <c r="GO18" s="11" t="n"/>
      <c r="GP18" s="11" t="n"/>
      <c r="GQ18" s="11" t="n"/>
      <c r="GR18" s="11" t="n"/>
      <c r="GS18" s="11" t="n"/>
      <c r="GT18" s="11" t="n"/>
      <c r="GU18" s="11" t="n"/>
      <c r="GV18" s="11" t="n"/>
      <c r="GW18" s="11" t="n"/>
      <c r="GX18" s="11" t="n"/>
      <c r="GY18" s="11" t="n"/>
      <c r="GZ18" s="11" t="n"/>
      <c r="HA18" s="11" t="n"/>
      <c r="HB18" s="11" t="n"/>
      <c r="HC18" s="11" t="n"/>
      <c r="HD18" s="11" t="n"/>
      <c r="HE18" s="11" t="n"/>
      <c r="HF18" s="11" t="n"/>
      <c r="HG18" s="11" t="n"/>
      <c r="HH18" s="11" t="n"/>
      <c r="HI18" s="11" t="n"/>
      <c r="HJ18" s="11" t="n"/>
      <c r="HK18" s="11" t="n"/>
      <c r="HL18" s="11" t="n"/>
      <c r="HM18" s="11" t="n"/>
      <c r="HN18" s="11" t="n"/>
      <c r="HO18" s="11" t="n"/>
      <c r="HP18" s="11" t="n"/>
      <c r="HQ18" s="11" t="n"/>
      <c r="HR18" s="11" t="n"/>
      <c r="HS18" s="11" t="n"/>
      <c r="HT18" s="11" t="n"/>
      <c r="HU18" s="11" t="n"/>
      <c r="HV18" s="11" t="n"/>
      <c r="HW18" s="11" t="n"/>
      <c r="HX18" s="11" t="n"/>
      <c r="HY18" s="11" t="n"/>
      <c r="HZ18" s="11" t="n"/>
      <c r="IA18" s="11" t="n"/>
      <c r="IB18" s="11" t="n"/>
      <c r="IC18" s="11" t="n"/>
      <c r="ID18" s="11" t="n"/>
      <c r="IE18" s="11" t="n"/>
      <c r="IF18" s="11" t="n"/>
      <c r="IG18" s="11" t="n"/>
      <c r="IH18" s="11" t="n"/>
      <c r="II18" s="11" t="n"/>
      <c r="IJ18" s="11" t="n"/>
      <c r="IK18" s="11" t="n"/>
      <c r="IL18" s="11" t="n"/>
      <c r="IM18" s="11" t="n"/>
      <c r="IN18" s="11" t="n"/>
      <c r="IO18" s="11" t="n"/>
      <c r="IP18" s="11" t="n"/>
      <c r="IQ18" s="11" t="n"/>
      <c r="IR18" s="11" t="n"/>
      <c r="IS18" s="11" t="n"/>
      <c r="IT18" s="11" t="n"/>
      <c r="IU18" s="11" t="n"/>
      <c r="IV18" s="11" t="n"/>
      <c r="IW18" s="11" t="n"/>
      <c r="IX18" s="11" t="n"/>
      <c r="IY18" s="11" t="n"/>
      <c r="IZ18" s="11" t="n"/>
      <c r="JA18" s="11" t="n"/>
      <c r="JB18" s="11" t="n"/>
      <c r="JC18" s="11" t="n"/>
      <c r="JD18" s="11" t="n"/>
      <c r="JE18" s="11" t="n"/>
      <c r="JF18" s="11" t="n"/>
      <c r="JG18" s="11" t="n"/>
      <c r="JH18" s="11" t="n"/>
      <c r="JI18" s="11" t="n"/>
      <c r="JJ18" s="11" t="n"/>
      <c r="JK18" s="11" t="n"/>
      <c r="JL18" s="11" t="n"/>
      <c r="JM18" s="11" t="n"/>
      <c r="JN18" s="11" t="n"/>
      <c r="JO18" s="11" t="n"/>
      <c r="JP18" s="11" t="n"/>
      <c r="JQ18" s="11" t="n"/>
      <c r="JR18" s="11" t="n"/>
      <c r="JS18" s="11" t="n"/>
      <c r="JT18" s="11" t="n"/>
      <c r="JU18" s="11" t="n"/>
      <c r="JV18" s="11" t="n"/>
      <c r="JW18" s="11" t="n"/>
      <c r="JX18" s="11" t="n"/>
      <c r="JY18" s="11" t="n"/>
      <c r="JZ18" s="11" t="n"/>
      <c r="KA18" s="11" t="n"/>
      <c r="KB18" s="11" t="n"/>
      <c r="KC18" s="11" t="n"/>
      <c r="KD18" s="11" t="n"/>
      <c r="KE18" s="11" t="n"/>
      <c r="KF18" s="11" t="n"/>
      <c r="KG18" s="11" t="n"/>
      <c r="KH18" s="11" t="n"/>
      <c r="KI18" s="11" t="n"/>
      <c r="KJ18" s="11" t="n"/>
      <c r="KK18" s="11" t="n"/>
      <c r="KL18" s="11" t="n"/>
      <c r="KM18" s="11" t="n"/>
      <c r="KN18" s="11" t="n"/>
      <c r="KO18" s="11" t="n"/>
      <c r="KP18" s="11" t="n"/>
      <c r="KQ18" s="11" t="n"/>
      <c r="KR18" s="11" t="n"/>
      <c r="KS18" s="11" t="n"/>
      <c r="KT18" s="11" t="n"/>
      <c r="KU18" s="11" t="n"/>
      <c r="KV18" s="11" t="n"/>
      <c r="KW18" s="11" t="n"/>
      <c r="KX18" s="11" t="n"/>
      <c r="KY18" s="11" t="n"/>
      <c r="KZ18" s="11" t="n"/>
      <c r="LA18" s="11" t="n"/>
      <c r="LB18" s="11" t="n"/>
      <c r="LC18" s="11" t="n"/>
      <c r="LD18" s="11" t="n"/>
      <c r="LE18" s="11" t="n"/>
      <c r="LF18" s="11" t="n"/>
      <c r="LG18" s="11" t="n"/>
      <c r="LH18" s="11" t="n"/>
      <c r="LI18" s="11" t="n"/>
      <c r="LJ18" s="11" t="n"/>
      <c r="LK18" s="11" t="n"/>
      <c r="LL18" s="11" t="n"/>
      <c r="LM18" s="11" t="n"/>
      <c r="LN18" s="11" t="n"/>
      <c r="LO18" s="11" t="n"/>
      <c r="LP18" s="11" t="n"/>
      <c r="LQ18" s="11" t="n"/>
      <c r="LR18" s="11" t="n"/>
      <c r="LS18" s="11" t="n"/>
      <c r="LT18" s="11" t="n"/>
      <c r="LU18" s="11" t="n"/>
      <c r="LV18" s="11" t="n"/>
      <c r="LW18" s="11" t="n"/>
      <c r="LX18" s="11" t="n"/>
      <c r="LY18" s="11" t="n"/>
      <c r="LZ18" s="11" t="n"/>
      <c r="MA18" s="11" t="n"/>
      <c r="MB18" s="11" t="n"/>
      <c r="MC18" s="11" t="n"/>
      <c r="MD18" s="11" t="n"/>
      <c r="ME18" s="11" t="n"/>
      <c r="MF18" s="11" t="n"/>
      <c r="MG18" s="11" t="n"/>
      <c r="MH18" s="11" t="n"/>
      <c r="MI18" s="11" t="n"/>
      <c r="MJ18" s="11" t="n"/>
      <c r="MK18" s="11" t="n"/>
      <c r="ML18" s="11" t="n"/>
      <c r="MM18" s="11" t="n"/>
      <c r="MN18" s="11" t="n"/>
      <c r="MO18" s="11" t="n"/>
      <c r="MP18" s="11" t="n"/>
      <c r="MQ18" s="11" t="n"/>
      <c r="MR18" s="11" t="n"/>
      <c r="MS18" s="11" t="n"/>
      <c r="MT18" s="11" t="n"/>
      <c r="MU18" s="11" t="n"/>
      <c r="MV18" s="11" t="n"/>
      <c r="MW18" s="11" t="n"/>
      <c r="MX18" s="11" t="n"/>
      <c r="MY18" s="11" t="n"/>
      <c r="MZ18" s="11" t="n"/>
      <c r="NA18" s="11" t="n"/>
      <c r="NB18" s="11" t="n"/>
      <c r="NC18" s="11" t="n"/>
      <c r="NE18" s="12">
        <f>COUNTIF($B18:$NC18,"V")</f>
        <v/>
      </c>
      <c r="NF18" s="12">
        <f>COUNTIF($B18:$NC18,"A")</f>
        <v/>
      </c>
      <c r="NG18" s="12">
        <f>COUNTIF($B18:$NC18,"B")</f>
        <v/>
      </c>
      <c r="NH18" s="12">
        <f>COUNTIF($B18:$NC18,"Z")</f>
        <v/>
      </c>
    </row>
    <row r="19">
      <c r="A19" s="10" t="inlineStr">
        <is>
          <t>Medewerker 12</t>
        </is>
      </c>
      <c r="B19" s="11" t="n"/>
      <c r="C19" s="11" t="n"/>
      <c r="D19" s="11" t="n"/>
      <c r="E19" s="11" t="n"/>
      <c r="F19" s="11" t="n"/>
      <c r="G19" s="11" t="n"/>
      <c r="H19" s="11" t="n"/>
      <c r="I19" s="11" t="n"/>
      <c r="J19" s="11" t="n"/>
      <c r="K19" s="11" t="n"/>
      <c r="L19" s="11" t="n"/>
      <c r="M19" s="11" t="n"/>
      <c r="N19" s="11" t="n"/>
      <c r="O19" s="11" t="n"/>
      <c r="P19" s="11" t="n"/>
      <c r="Q19" s="11" t="n"/>
      <c r="R19" s="11" t="n"/>
      <c r="S19" s="11" t="n"/>
      <c r="T19" s="11" t="n"/>
      <c r="U19" s="11" t="n"/>
      <c r="V19" s="11" t="n"/>
      <c r="W19" s="11" t="n"/>
      <c r="X19" s="11" t="n"/>
      <c r="Y19" s="11" t="n"/>
      <c r="Z19" s="11" t="n"/>
      <c r="AA19" s="11" t="n"/>
      <c r="AB19" s="11" t="n"/>
      <c r="AC19" s="11" t="n"/>
      <c r="AD19" s="11" t="n"/>
      <c r="AE19" s="11" t="n"/>
      <c r="AF19" s="11" t="n"/>
      <c r="AG19" s="11" t="n"/>
      <c r="AH19" s="11" t="n"/>
      <c r="AI19" s="11" t="n"/>
      <c r="AJ19" s="11" t="n"/>
      <c r="AK19" s="11" t="n"/>
      <c r="AL19" s="11" t="n"/>
      <c r="AM19" s="11" t="n"/>
      <c r="AN19" s="11" t="n"/>
      <c r="AO19" s="11" t="n"/>
      <c r="AP19" s="11" t="n"/>
      <c r="AQ19" s="11" t="n"/>
      <c r="AR19" s="11" t="n"/>
      <c r="AS19" s="11" t="n"/>
      <c r="AT19" s="11" t="n"/>
      <c r="AU19" s="11" t="n"/>
      <c r="AV19" s="11" t="n"/>
      <c r="AW19" s="11" t="n"/>
      <c r="AX19" s="11" t="n"/>
      <c r="AY19" s="11" t="n"/>
      <c r="AZ19" s="11" t="n"/>
      <c r="BA19" s="11" t="n"/>
      <c r="BB19" s="11" t="n"/>
      <c r="BC19" s="11" t="n"/>
      <c r="BD19" s="11" t="n"/>
      <c r="BE19" s="11" t="n"/>
      <c r="BF19" s="11" t="n"/>
      <c r="BG19" s="11" t="n"/>
      <c r="BH19" s="11" t="n"/>
      <c r="BI19" s="11" t="n"/>
      <c r="BJ19" s="11" t="n"/>
      <c r="BK19" s="11" t="n"/>
      <c r="BL19" s="11" t="n"/>
      <c r="BM19" s="11" t="n"/>
      <c r="BN19" s="11" t="n"/>
      <c r="BO19" s="11" t="n"/>
      <c r="BP19" s="11" t="n"/>
      <c r="BQ19" s="11" t="n"/>
      <c r="BR19" s="11" t="n"/>
      <c r="BS19" s="11" t="n"/>
      <c r="BT19" s="11" t="n"/>
      <c r="BU19" s="11" t="n"/>
      <c r="BV19" s="11" t="n"/>
      <c r="BW19" s="11" t="n"/>
      <c r="BX19" s="11" t="n"/>
      <c r="BY19" s="11" t="n"/>
      <c r="BZ19" s="11" t="n"/>
      <c r="CA19" s="11" t="n"/>
      <c r="CB19" s="11" t="n"/>
      <c r="CC19" s="11" t="n"/>
      <c r="CD19" s="11" t="n"/>
      <c r="CE19" s="11" t="n"/>
      <c r="CF19" s="11" t="n"/>
      <c r="CG19" s="11" t="n"/>
      <c r="CH19" s="11" t="n"/>
      <c r="CI19" s="11" t="n"/>
      <c r="CJ19" s="11" t="n"/>
      <c r="CK19" s="11" t="n"/>
      <c r="CL19" s="11" t="n"/>
      <c r="CM19" s="11" t="n"/>
      <c r="CN19" s="11" t="n"/>
      <c r="CO19" s="11" t="n"/>
      <c r="CP19" s="11" t="n"/>
      <c r="CQ19" s="11" t="n"/>
      <c r="CR19" s="11" t="n"/>
      <c r="CS19" s="11" t="n"/>
      <c r="CT19" s="11" t="n"/>
      <c r="CU19" s="11" t="n"/>
      <c r="CV19" s="11" t="n"/>
      <c r="CW19" s="11" t="n"/>
      <c r="CX19" s="11" t="n"/>
      <c r="CY19" s="11" t="n"/>
      <c r="CZ19" s="11" t="n"/>
      <c r="DA19" s="11" t="n"/>
      <c r="DB19" s="11" t="n"/>
      <c r="DC19" s="11" t="n"/>
      <c r="DD19" s="11" t="n"/>
      <c r="DE19" s="11" t="n"/>
      <c r="DF19" s="11" t="n"/>
      <c r="DG19" s="11" t="n"/>
      <c r="DH19" s="11" t="n"/>
      <c r="DI19" s="11" t="n"/>
      <c r="DJ19" s="11" t="n"/>
      <c r="DK19" s="11" t="n"/>
      <c r="DL19" s="11" t="n"/>
      <c r="DM19" s="11" t="n"/>
      <c r="DN19" s="11" t="n"/>
      <c r="DO19" s="11" t="n"/>
      <c r="DP19" s="11" t="n"/>
      <c r="DQ19" s="11" t="n"/>
      <c r="DR19" s="11" t="n"/>
      <c r="DS19" s="11" t="n"/>
      <c r="DT19" s="11" t="n"/>
      <c r="DU19" s="11" t="n"/>
      <c r="DV19" s="11" t="n"/>
      <c r="DW19" s="11" t="n"/>
      <c r="DX19" s="11" t="n"/>
      <c r="DY19" s="11" t="n"/>
      <c r="DZ19" s="11" t="n"/>
      <c r="EA19" s="11" t="n"/>
      <c r="EB19" s="11" t="n"/>
      <c r="EC19" s="11" t="n"/>
      <c r="ED19" s="11" t="n"/>
      <c r="EE19" s="11" t="n"/>
      <c r="EF19" s="11" t="n"/>
      <c r="EG19" s="11" t="n"/>
      <c r="EH19" s="11" t="n"/>
      <c r="EI19" s="11" t="n"/>
      <c r="EJ19" s="11" t="n"/>
      <c r="EK19" s="11" t="n"/>
      <c r="EL19" s="11" t="n"/>
      <c r="EM19" s="11" t="n"/>
      <c r="EN19" s="11" t="n"/>
      <c r="EO19" s="11" t="n"/>
      <c r="EP19" s="11" t="n"/>
      <c r="EQ19" s="11" t="n"/>
      <c r="ER19" s="11" t="n"/>
      <c r="ES19" s="11" t="n"/>
      <c r="ET19" s="11" t="n"/>
      <c r="EU19" s="11" t="n"/>
      <c r="EV19" s="11" t="n"/>
      <c r="EW19" s="11" t="n"/>
      <c r="EX19" s="11" t="n"/>
      <c r="EY19" s="11" t="n"/>
      <c r="EZ19" s="11" t="n"/>
      <c r="FA19" s="11" t="n"/>
      <c r="FB19" s="11" t="n"/>
      <c r="FC19" s="11" t="n"/>
      <c r="FD19" s="11" t="n"/>
      <c r="FE19" s="11" t="n"/>
      <c r="FF19" s="11" t="n"/>
      <c r="FG19" s="11" t="n"/>
      <c r="FH19" s="11" t="n"/>
      <c r="FI19" s="11" t="n"/>
      <c r="FJ19" s="11" t="n"/>
      <c r="FK19" s="11" t="n"/>
      <c r="FL19" s="11" t="n"/>
      <c r="FM19" s="11" t="n"/>
      <c r="FN19" s="11" t="n"/>
      <c r="FO19" s="11" t="n"/>
      <c r="FP19" s="11" t="n"/>
      <c r="FQ19" s="11" t="n"/>
      <c r="FR19" s="11" t="n"/>
      <c r="FS19" s="11" t="n"/>
      <c r="FT19" s="11" t="n"/>
      <c r="FU19" s="11" t="n"/>
      <c r="FV19" s="11" t="n"/>
      <c r="FW19" s="11" t="n"/>
      <c r="FX19" s="11" t="n"/>
      <c r="FY19" s="11" t="n"/>
      <c r="FZ19" s="11" t="n"/>
      <c r="GA19" s="11" t="n"/>
      <c r="GB19" s="11" t="n"/>
      <c r="GC19" s="11" t="n"/>
      <c r="GD19" s="11" t="n"/>
      <c r="GE19" s="11" t="n"/>
      <c r="GF19" s="11" t="n"/>
      <c r="GG19" s="11" t="n"/>
      <c r="GH19" s="11" t="n"/>
      <c r="GI19" s="11" t="n"/>
      <c r="GJ19" s="11" t="n"/>
      <c r="GK19" s="11" t="n"/>
      <c r="GL19" s="11" t="n"/>
      <c r="GM19" s="11" t="n"/>
      <c r="GN19" s="11" t="n"/>
      <c r="GO19" s="11" t="n"/>
      <c r="GP19" s="11" t="n"/>
      <c r="GQ19" s="11" t="n"/>
      <c r="GR19" s="11" t="n"/>
      <c r="GS19" s="11" t="n"/>
      <c r="GT19" s="11" t="n"/>
      <c r="GU19" s="11" t="n"/>
      <c r="GV19" s="11" t="n"/>
      <c r="GW19" s="11" t="n"/>
      <c r="GX19" s="11" t="n"/>
      <c r="GY19" s="11" t="n"/>
      <c r="GZ19" s="11" t="n"/>
      <c r="HA19" s="11" t="n"/>
      <c r="HB19" s="11" t="n"/>
      <c r="HC19" s="11" t="n"/>
      <c r="HD19" s="11" t="n"/>
      <c r="HE19" s="11" t="n"/>
      <c r="HF19" s="11" t="n"/>
      <c r="HG19" s="11" t="n"/>
      <c r="HH19" s="11" t="n"/>
      <c r="HI19" s="11" t="n"/>
      <c r="HJ19" s="11" t="n"/>
      <c r="HK19" s="11" t="n"/>
      <c r="HL19" s="11" t="n"/>
      <c r="HM19" s="11" t="n"/>
      <c r="HN19" s="11" t="n"/>
      <c r="HO19" s="11" t="n"/>
      <c r="HP19" s="11" t="n"/>
      <c r="HQ19" s="11" t="n"/>
      <c r="HR19" s="11" t="n"/>
      <c r="HS19" s="11" t="n"/>
      <c r="HT19" s="11" t="n"/>
      <c r="HU19" s="11" t="n"/>
      <c r="HV19" s="11" t="n"/>
      <c r="HW19" s="11" t="n"/>
      <c r="HX19" s="11" t="n"/>
      <c r="HY19" s="11" t="n"/>
      <c r="HZ19" s="11" t="n"/>
      <c r="IA19" s="11" t="n"/>
      <c r="IB19" s="11" t="n"/>
      <c r="IC19" s="11" t="n"/>
      <c r="ID19" s="11" t="n"/>
      <c r="IE19" s="11" t="n"/>
      <c r="IF19" s="11" t="n"/>
      <c r="IG19" s="11" t="n"/>
      <c r="IH19" s="11" t="n"/>
      <c r="II19" s="11" t="n"/>
      <c r="IJ19" s="11" t="n"/>
      <c r="IK19" s="11" t="n"/>
      <c r="IL19" s="11" t="n"/>
      <c r="IM19" s="11" t="n"/>
      <c r="IN19" s="11" t="n"/>
      <c r="IO19" s="11" t="n"/>
      <c r="IP19" s="11" t="n"/>
      <c r="IQ19" s="11" t="n"/>
      <c r="IR19" s="11" t="n"/>
      <c r="IS19" s="11" t="n"/>
      <c r="IT19" s="11" t="n"/>
      <c r="IU19" s="11" t="n"/>
      <c r="IV19" s="11" t="n"/>
      <c r="IW19" s="11" t="n"/>
      <c r="IX19" s="11" t="n"/>
      <c r="IY19" s="11" t="n"/>
      <c r="IZ19" s="11" t="n"/>
      <c r="JA19" s="11" t="n"/>
      <c r="JB19" s="11" t="n"/>
      <c r="JC19" s="11" t="n"/>
      <c r="JD19" s="11" t="n"/>
      <c r="JE19" s="11" t="n"/>
      <c r="JF19" s="11" t="n"/>
      <c r="JG19" s="11" t="n"/>
      <c r="JH19" s="11" t="n"/>
      <c r="JI19" s="11" t="n"/>
      <c r="JJ19" s="11" t="n"/>
      <c r="JK19" s="11" t="n"/>
      <c r="JL19" s="11" t="n"/>
      <c r="JM19" s="11" t="n"/>
      <c r="JN19" s="11" t="n"/>
      <c r="JO19" s="11" t="n"/>
      <c r="JP19" s="11" t="n"/>
      <c r="JQ19" s="11" t="n"/>
      <c r="JR19" s="11" t="n"/>
      <c r="JS19" s="11" t="n"/>
      <c r="JT19" s="11" t="n"/>
      <c r="JU19" s="11" t="n"/>
      <c r="JV19" s="11" t="n"/>
      <c r="JW19" s="11" t="n"/>
      <c r="JX19" s="11" t="n"/>
      <c r="JY19" s="11" t="n"/>
      <c r="JZ19" s="11" t="n"/>
      <c r="KA19" s="11" t="n"/>
      <c r="KB19" s="11" t="n"/>
      <c r="KC19" s="11" t="n"/>
      <c r="KD19" s="11" t="n"/>
      <c r="KE19" s="11" t="n"/>
      <c r="KF19" s="11" t="n"/>
      <c r="KG19" s="11" t="n"/>
      <c r="KH19" s="11" t="n"/>
      <c r="KI19" s="11" t="n"/>
      <c r="KJ19" s="11" t="n"/>
      <c r="KK19" s="11" t="n"/>
      <c r="KL19" s="11" t="n"/>
      <c r="KM19" s="11" t="n"/>
      <c r="KN19" s="11" t="n"/>
      <c r="KO19" s="11" t="n"/>
      <c r="KP19" s="11" t="n"/>
      <c r="KQ19" s="11" t="n"/>
      <c r="KR19" s="11" t="n"/>
      <c r="KS19" s="11" t="n"/>
      <c r="KT19" s="11" t="n"/>
      <c r="KU19" s="11" t="n"/>
      <c r="KV19" s="11" t="n"/>
      <c r="KW19" s="11" t="n"/>
      <c r="KX19" s="11" t="n"/>
      <c r="KY19" s="11" t="n"/>
      <c r="KZ19" s="11" t="n"/>
      <c r="LA19" s="11" t="n"/>
      <c r="LB19" s="11" t="n"/>
      <c r="LC19" s="11" t="n"/>
      <c r="LD19" s="11" t="n"/>
      <c r="LE19" s="11" t="n"/>
      <c r="LF19" s="11" t="n"/>
      <c r="LG19" s="11" t="n"/>
      <c r="LH19" s="11" t="n"/>
      <c r="LI19" s="11" t="n"/>
      <c r="LJ19" s="11" t="n"/>
      <c r="LK19" s="11" t="n"/>
      <c r="LL19" s="11" t="n"/>
      <c r="LM19" s="11" t="n"/>
      <c r="LN19" s="11" t="n"/>
      <c r="LO19" s="11" t="n"/>
      <c r="LP19" s="11" t="n"/>
      <c r="LQ19" s="11" t="n"/>
      <c r="LR19" s="11" t="n"/>
      <c r="LS19" s="11" t="n"/>
      <c r="LT19" s="11" t="n"/>
      <c r="LU19" s="11" t="n"/>
      <c r="LV19" s="11" t="n"/>
      <c r="LW19" s="11" t="n"/>
      <c r="LX19" s="11" t="n"/>
      <c r="LY19" s="11" t="n"/>
      <c r="LZ19" s="11" t="n"/>
      <c r="MA19" s="11" t="n"/>
      <c r="MB19" s="11" t="n"/>
      <c r="MC19" s="11" t="n"/>
      <c r="MD19" s="11" t="n"/>
      <c r="ME19" s="11" t="n"/>
      <c r="MF19" s="11" t="n"/>
      <c r="MG19" s="11" t="n"/>
      <c r="MH19" s="11" t="n"/>
      <c r="MI19" s="11" t="n"/>
      <c r="MJ19" s="11" t="n"/>
      <c r="MK19" s="11" t="n"/>
      <c r="ML19" s="11" t="n"/>
      <c r="MM19" s="11" t="n"/>
      <c r="MN19" s="11" t="n"/>
      <c r="MO19" s="11" t="n"/>
      <c r="MP19" s="11" t="n"/>
      <c r="MQ19" s="11" t="n"/>
      <c r="MR19" s="11" t="n"/>
      <c r="MS19" s="11" t="n"/>
      <c r="MT19" s="11" t="n"/>
      <c r="MU19" s="11" t="n"/>
      <c r="MV19" s="11" t="n"/>
      <c r="MW19" s="11" t="n"/>
      <c r="MX19" s="11" t="n"/>
      <c r="MY19" s="11" t="n"/>
      <c r="MZ19" s="11" t="n"/>
      <c r="NA19" s="11" t="n"/>
      <c r="NB19" s="11" t="n"/>
      <c r="NC19" s="11" t="n"/>
      <c r="NE19" s="12">
        <f>COUNTIF($B19:$NC19,"V")</f>
        <v/>
      </c>
      <c r="NF19" s="12">
        <f>COUNTIF($B19:$NC19,"A")</f>
        <v/>
      </c>
      <c r="NG19" s="12">
        <f>COUNTIF($B19:$NC19,"B")</f>
        <v/>
      </c>
      <c r="NH19" s="12">
        <f>COUNTIF($B19:$NC19,"Z")</f>
        <v/>
      </c>
    </row>
    <row r="20">
      <c r="A20" s="10" t="inlineStr">
        <is>
          <t>Medewerker 13</t>
        </is>
      </c>
      <c r="B20" s="11" t="n"/>
      <c r="C20" s="11" t="n"/>
      <c r="D20" s="11" t="n"/>
      <c r="E20" s="11" t="n"/>
      <c r="F20" s="11" t="n"/>
      <c r="G20" s="11" t="n"/>
      <c r="H20" s="11" t="n"/>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c r="AD20" s="11" t="n"/>
      <c r="AE20" s="11" t="n"/>
      <c r="AF20" s="11" t="n"/>
      <c r="AG20" s="11" t="n"/>
      <c r="AH20" s="11" t="n"/>
      <c r="AI20" s="11" t="n"/>
      <c r="AJ20" s="11" t="n"/>
      <c r="AK20" s="11" t="n"/>
      <c r="AL20" s="11" t="n"/>
      <c r="AM20" s="11" t="n"/>
      <c r="AN20" s="11" t="n"/>
      <c r="AO20" s="11" t="n"/>
      <c r="AP20" s="11" t="n"/>
      <c r="AQ20" s="11" t="n"/>
      <c r="AR20" s="11" t="n"/>
      <c r="AS20" s="11" t="n"/>
      <c r="AT20" s="11" t="n"/>
      <c r="AU20" s="11" t="n"/>
      <c r="AV20" s="11" t="n"/>
      <c r="AW20" s="11" t="n"/>
      <c r="AX20" s="11" t="n"/>
      <c r="AY20" s="11" t="n"/>
      <c r="AZ20" s="11" t="n"/>
      <c r="BA20" s="11" t="n"/>
      <c r="BB20" s="11" t="n"/>
      <c r="BC20" s="11" t="n"/>
      <c r="BD20" s="11" t="n"/>
      <c r="BE20" s="11" t="n"/>
      <c r="BF20" s="11" t="n"/>
      <c r="BG20" s="11" t="n"/>
      <c r="BH20" s="11" t="n"/>
      <c r="BI20" s="11" t="n"/>
      <c r="BJ20" s="11" t="n"/>
      <c r="BK20" s="11" t="n"/>
      <c r="BL20" s="11" t="n"/>
      <c r="BM20" s="11" t="n"/>
      <c r="BN20" s="11" t="n"/>
      <c r="BO20" s="11" t="n"/>
      <c r="BP20" s="11" t="n"/>
      <c r="BQ20" s="11" t="n"/>
      <c r="BR20" s="11" t="n"/>
      <c r="BS20" s="11" t="n"/>
      <c r="BT20" s="11" t="n"/>
      <c r="BU20" s="11" t="n"/>
      <c r="BV20" s="11" t="n"/>
      <c r="BW20" s="11" t="n"/>
      <c r="BX20" s="11" t="n"/>
      <c r="BY20" s="11" t="n"/>
      <c r="BZ20" s="11" t="n"/>
      <c r="CA20" s="11" t="n"/>
      <c r="CB20" s="11" t="n"/>
      <c r="CC20" s="11" t="n"/>
      <c r="CD20" s="11" t="n"/>
      <c r="CE20" s="11" t="n"/>
      <c r="CF20" s="11" t="n"/>
      <c r="CG20" s="11" t="n"/>
      <c r="CH20" s="11" t="n"/>
      <c r="CI20" s="11" t="n"/>
      <c r="CJ20" s="11" t="n"/>
      <c r="CK20" s="11" t="n"/>
      <c r="CL20" s="11" t="n"/>
      <c r="CM20" s="11" t="n"/>
      <c r="CN20" s="11" t="n"/>
      <c r="CO20" s="11" t="n"/>
      <c r="CP20" s="11" t="n"/>
      <c r="CQ20" s="11" t="n"/>
      <c r="CR20" s="11" t="n"/>
      <c r="CS20" s="11" t="n"/>
      <c r="CT20" s="11" t="n"/>
      <c r="CU20" s="11" t="n"/>
      <c r="CV20" s="11" t="n"/>
      <c r="CW20" s="11" t="n"/>
      <c r="CX20" s="11" t="n"/>
      <c r="CY20" s="11" t="n"/>
      <c r="CZ20" s="11" t="n"/>
      <c r="DA20" s="11" t="n"/>
      <c r="DB20" s="11" t="n"/>
      <c r="DC20" s="11" t="n"/>
      <c r="DD20" s="11" t="n"/>
      <c r="DE20" s="11" t="n"/>
      <c r="DF20" s="11" t="n"/>
      <c r="DG20" s="11" t="n"/>
      <c r="DH20" s="11" t="n"/>
      <c r="DI20" s="11" t="n"/>
      <c r="DJ20" s="11" t="n"/>
      <c r="DK20" s="11" t="n"/>
      <c r="DL20" s="11" t="n"/>
      <c r="DM20" s="11" t="n"/>
      <c r="DN20" s="11" t="n"/>
      <c r="DO20" s="11" t="n"/>
      <c r="DP20" s="11" t="n"/>
      <c r="DQ20" s="11" t="n"/>
      <c r="DR20" s="11" t="n"/>
      <c r="DS20" s="11" t="n"/>
      <c r="DT20" s="11" t="n"/>
      <c r="DU20" s="11" t="n"/>
      <c r="DV20" s="11" t="n"/>
      <c r="DW20" s="11" t="n"/>
      <c r="DX20" s="11" t="n"/>
      <c r="DY20" s="11" t="n"/>
      <c r="DZ20" s="11" t="n"/>
      <c r="EA20" s="11" t="n"/>
      <c r="EB20" s="11" t="n"/>
      <c r="EC20" s="11" t="n"/>
      <c r="ED20" s="11" t="n"/>
      <c r="EE20" s="11" t="n"/>
      <c r="EF20" s="11" t="n"/>
      <c r="EG20" s="11" t="n"/>
      <c r="EH20" s="11" t="n"/>
      <c r="EI20" s="11" t="n"/>
      <c r="EJ20" s="11" t="n"/>
      <c r="EK20" s="11" t="n"/>
      <c r="EL20" s="11" t="n"/>
      <c r="EM20" s="11" t="n"/>
      <c r="EN20" s="11" t="n"/>
      <c r="EO20" s="11" t="n"/>
      <c r="EP20" s="11" t="n"/>
      <c r="EQ20" s="11" t="n"/>
      <c r="ER20" s="11" t="n"/>
      <c r="ES20" s="11" t="n"/>
      <c r="ET20" s="11" t="n"/>
      <c r="EU20" s="11" t="n"/>
      <c r="EV20" s="11" t="n"/>
      <c r="EW20" s="11" t="n"/>
      <c r="EX20" s="11" t="n"/>
      <c r="EY20" s="11" t="n"/>
      <c r="EZ20" s="11" t="n"/>
      <c r="FA20" s="11" t="n"/>
      <c r="FB20" s="11" t="n"/>
      <c r="FC20" s="11" t="n"/>
      <c r="FD20" s="11" t="n"/>
      <c r="FE20" s="11" t="n"/>
      <c r="FF20" s="11" t="n"/>
      <c r="FG20" s="11" t="n"/>
      <c r="FH20" s="11" t="n"/>
      <c r="FI20" s="11" t="n"/>
      <c r="FJ20" s="11" t="n"/>
      <c r="FK20" s="11" t="n"/>
      <c r="FL20" s="11" t="n"/>
      <c r="FM20" s="11" t="n"/>
      <c r="FN20" s="11" t="n"/>
      <c r="FO20" s="11" t="n"/>
      <c r="FP20" s="11" t="n"/>
      <c r="FQ20" s="11" t="n"/>
      <c r="FR20" s="11" t="n"/>
      <c r="FS20" s="11" t="n"/>
      <c r="FT20" s="11" t="n"/>
      <c r="FU20" s="11" t="n"/>
      <c r="FV20" s="11" t="n"/>
      <c r="FW20" s="11" t="n"/>
      <c r="FX20" s="11" t="n"/>
      <c r="FY20" s="11" t="n"/>
      <c r="FZ20" s="11" t="n"/>
      <c r="GA20" s="11" t="n"/>
      <c r="GB20" s="11" t="n"/>
      <c r="GC20" s="11" t="n"/>
      <c r="GD20" s="11" t="n"/>
      <c r="GE20" s="11" t="n"/>
      <c r="GF20" s="11" t="n"/>
      <c r="GG20" s="11" t="n"/>
      <c r="GH20" s="11" t="n"/>
      <c r="GI20" s="11" t="n"/>
      <c r="GJ20" s="11" t="n"/>
      <c r="GK20" s="11" t="n"/>
      <c r="GL20" s="11" t="n"/>
      <c r="GM20" s="11" t="n"/>
      <c r="GN20" s="11" t="n"/>
      <c r="GO20" s="11" t="n"/>
      <c r="GP20" s="11" t="n"/>
      <c r="GQ20" s="11" t="n"/>
      <c r="GR20" s="11" t="n"/>
      <c r="GS20" s="11" t="n"/>
      <c r="GT20" s="11" t="n"/>
      <c r="GU20" s="11" t="n"/>
      <c r="GV20" s="11" t="n"/>
      <c r="GW20" s="11" t="n"/>
      <c r="GX20" s="11" t="n"/>
      <c r="GY20" s="11" t="n"/>
      <c r="GZ20" s="11" t="n"/>
      <c r="HA20" s="11" t="n"/>
      <c r="HB20" s="11" t="n"/>
      <c r="HC20" s="11" t="n"/>
      <c r="HD20" s="11" t="n"/>
      <c r="HE20" s="11" t="n"/>
      <c r="HF20" s="11" t="n"/>
      <c r="HG20" s="11" t="n"/>
      <c r="HH20" s="11" t="n"/>
      <c r="HI20" s="11" t="n"/>
      <c r="HJ20" s="11" t="n"/>
      <c r="HK20" s="11" t="n"/>
      <c r="HL20" s="11" t="n"/>
      <c r="HM20" s="11" t="n"/>
      <c r="HN20" s="11" t="n"/>
      <c r="HO20" s="11" t="n"/>
      <c r="HP20" s="11" t="n"/>
      <c r="HQ20" s="11" t="n"/>
      <c r="HR20" s="11" t="n"/>
      <c r="HS20" s="11" t="n"/>
      <c r="HT20" s="11" t="n"/>
      <c r="HU20" s="11" t="n"/>
      <c r="HV20" s="11" t="n"/>
      <c r="HW20" s="11" t="n"/>
      <c r="HX20" s="11" t="n"/>
      <c r="HY20" s="11" t="n"/>
      <c r="HZ20" s="11" t="n"/>
      <c r="IA20" s="11" t="n"/>
      <c r="IB20" s="11" t="n"/>
      <c r="IC20" s="11" t="n"/>
      <c r="ID20" s="11" t="n"/>
      <c r="IE20" s="11" t="n"/>
      <c r="IF20" s="11" t="n"/>
      <c r="IG20" s="11" t="n"/>
      <c r="IH20" s="11" t="n"/>
      <c r="II20" s="11" t="n"/>
      <c r="IJ20" s="11" t="n"/>
      <c r="IK20" s="11" t="n"/>
      <c r="IL20" s="11" t="n"/>
      <c r="IM20" s="11" t="n"/>
      <c r="IN20" s="11" t="n"/>
      <c r="IO20" s="11" t="n"/>
      <c r="IP20" s="11" t="n"/>
      <c r="IQ20" s="11" t="n"/>
      <c r="IR20" s="11" t="n"/>
      <c r="IS20" s="11" t="n"/>
      <c r="IT20" s="11" t="n"/>
      <c r="IU20" s="11" t="n"/>
      <c r="IV20" s="11" t="n"/>
      <c r="IW20" s="11" t="n"/>
      <c r="IX20" s="11" t="n"/>
      <c r="IY20" s="11" t="n"/>
      <c r="IZ20" s="11" t="n"/>
      <c r="JA20" s="11" t="n"/>
      <c r="JB20" s="11" t="n"/>
      <c r="JC20" s="11" t="n"/>
      <c r="JD20" s="11" t="n"/>
      <c r="JE20" s="11" t="n"/>
      <c r="JF20" s="11" t="n"/>
      <c r="JG20" s="11" t="n"/>
      <c r="JH20" s="11" t="n"/>
      <c r="JI20" s="11" t="n"/>
      <c r="JJ20" s="11" t="n"/>
      <c r="JK20" s="11" t="n"/>
      <c r="JL20" s="11" t="n"/>
      <c r="JM20" s="11" t="n"/>
      <c r="JN20" s="11" t="n"/>
      <c r="JO20" s="11" t="n"/>
      <c r="JP20" s="11" t="n"/>
      <c r="JQ20" s="11" t="n"/>
      <c r="JR20" s="11" t="n"/>
      <c r="JS20" s="11" t="n"/>
      <c r="JT20" s="11" t="n"/>
      <c r="JU20" s="11" t="n"/>
      <c r="JV20" s="11" t="n"/>
      <c r="JW20" s="11" t="n"/>
      <c r="JX20" s="11" t="n"/>
      <c r="JY20" s="11" t="n"/>
      <c r="JZ20" s="11" t="n"/>
      <c r="KA20" s="11" t="n"/>
      <c r="KB20" s="11" t="n"/>
      <c r="KC20" s="11" t="n"/>
      <c r="KD20" s="11" t="n"/>
      <c r="KE20" s="11" t="n"/>
      <c r="KF20" s="11" t="n"/>
      <c r="KG20" s="11" t="n"/>
      <c r="KH20" s="11" t="n"/>
      <c r="KI20" s="11" t="n"/>
      <c r="KJ20" s="11" t="n"/>
      <c r="KK20" s="11" t="n"/>
      <c r="KL20" s="11" t="n"/>
      <c r="KM20" s="11" t="n"/>
      <c r="KN20" s="11" t="n"/>
      <c r="KO20" s="11" t="n"/>
      <c r="KP20" s="11" t="n"/>
      <c r="KQ20" s="11" t="n"/>
      <c r="KR20" s="11" t="n"/>
      <c r="KS20" s="11" t="n"/>
      <c r="KT20" s="11" t="n"/>
      <c r="KU20" s="11" t="n"/>
      <c r="KV20" s="11" t="n"/>
      <c r="KW20" s="11" t="n"/>
      <c r="KX20" s="11" t="n"/>
      <c r="KY20" s="11" t="n"/>
      <c r="KZ20" s="11" t="n"/>
      <c r="LA20" s="11" t="n"/>
      <c r="LB20" s="11" t="n"/>
      <c r="LC20" s="11" t="n"/>
      <c r="LD20" s="11" t="n"/>
      <c r="LE20" s="11" t="n"/>
      <c r="LF20" s="11" t="n"/>
      <c r="LG20" s="11" t="n"/>
      <c r="LH20" s="11" t="n"/>
      <c r="LI20" s="11" t="n"/>
      <c r="LJ20" s="11" t="n"/>
      <c r="LK20" s="11" t="n"/>
      <c r="LL20" s="11" t="n"/>
      <c r="LM20" s="11" t="n"/>
      <c r="LN20" s="11" t="n"/>
      <c r="LO20" s="11" t="n"/>
      <c r="LP20" s="11" t="n"/>
      <c r="LQ20" s="11" t="n"/>
      <c r="LR20" s="11" t="n"/>
      <c r="LS20" s="11" t="n"/>
      <c r="LT20" s="11" t="n"/>
      <c r="LU20" s="11" t="n"/>
      <c r="LV20" s="11" t="n"/>
      <c r="LW20" s="11" t="n"/>
      <c r="LX20" s="11" t="n"/>
      <c r="LY20" s="11" t="n"/>
      <c r="LZ20" s="11" t="n"/>
      <c r="MA20" s="11" t="n"/>
      <c r="MB20" s="11" t="n"/>
      <c r="MC20" s="11" t="n"/>
      <c r="MD20" s="11" t="n"/>
      <c r="ME20" s="11" t="n"/>
      <c r="MF20" s="11" t="n"/>
      <c r="MG20" s="11" t="n"/>
      <c r="MH20" s="11" t="n"/>
      <c r="MI20" s="11" t="n"/>
      <c r="MJ20" s="11" t="n"/>
      <c r="MK20" s="11" t="n"/>
      <c r="ML20" s="11" t="n"/>
      <c r="MM20" s="11" t="n"/>
      <c r="MN20" s="11" t="n"/>
      <c r="MO20" s="11" t="n"/>
      <c r="MP20" s="11" t="n"/>
      <c r="MQ20" s="11" t="n"/>
      <c r="MR20" s="11" t="n"/>
      <c r="MS20" s="11" t="n"/>
      <c r="MT20" s="11" t="n"/>
      <c r="MU20" s="11" t="n"/>
      <c r="MV20" s="11" t="n"/>
      <c r="MW20" s="11" t="n"/>
      <c r="MX20" s="11" t="n"/>
      <c r="MY20" s="11" t="n"/>
      <c r="MZ20" s="11" t="n"/>
      <c r="NA20" s="11" t="n"/>
      <c r="NB20" s="11" t="n"/>
      <c r="NC20" s="11" t="n"/>
      <c r="NE20" s="12">
        <f>COUNTIF($B20:$NC20,"V")</f>
        <v/>
      </c>
      <c r="NF20" s="12">
        <f>COUNTIF($B20:$NC20,"A")</f>
        <v/>
      </c>
      <c r="NG20" s="12">
        <f>COUNTIF($B20:$NC20,"B")</f>
        <v/>
      </c>
      <c r="NH20" s="12">
        <f>COUNTIF($B20:$NC20,"Z")</f>
        <v/>
      </c>
    </row>
    <row r="21">
      <c r="A21" s="10" t="inlineStr">
        <is>
          <t>Medewerker 14</t>
        </is>
      </c>
      <c r="B21" s="11" t="n"/>
      <c r="C21" s="11" t="n"/>
      <c r="D21" s="11" t="n"/>
      <c r="E21" s="11" t="n"/>
      <c r="F21" s="11" t="n"/>
      <c r="G21" s="11" t="n"/>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c r="AD21" s="11" t="n"/>
      <c r="AE21" s="11" t="n"/>
      <c r="AF21" s="11" t="n"/>
      <c r="AG21" s="11" t="n"/>
      <c r="AH21" s="11" t="n"/>
      <c r="AI21" s="11" t="n"/>
      <c r="AJ21" s="11" t="n"/>
      <c r="AK21" s="11" t="n"/>
      <c r="AL21" s="11" t="n"/>
      <c r="AM21" s="11" t="n"/>
      <c r="AN21" s="11" t="n"/>
      <c r="AO21" s="11" t="n"/>
      <c r="AP21" s="11" t="n"/>
      <c r="AQ21" s="11" t="n"/>
      <c r="AR21" s="11" t="n"/>
      <c r="AS21" s="11" t="n"/>
      <c r="AT21" s="11" t="n"/>
      <c r="AU21" s="11" t="n"/>
      <c r="AV21" s="11" t="n"/>
      <c r="AW21" s="11" t="n"/>
      <c r="AX21" s="11" t="n"/>
      <c r="AY21" s="11" t="n"/>
      <c r="AZ21" s="11" t="n"/>
      <c r="BA21" s="11" t="n"/>
      <c r="BB21" s="11" t="n"/>
      <c r="BC21" s="11" t="n"/>
      <c r="BD21" s="11" t="n"/>
      <c r="BE21" s="11" t="n"/>
      <c r="BF21" s="11" t="n"/>
      <c r="BG21" s="11" t="n"/>
      <c r="BH21" s="11" t="n"/>
      <c r="BI21" s="11" t="n"/>
      <c r="BJ21" s="11" t="n"/>
      <c r="BK21" s="11" t="n"/>
      <c r="BL21" s="11" t="n"/>
      <c r="BM21" s="11" t="n"/>
      <c r="BN21" s="11" t="n"/>
      <c r="BO21" s="11" t="n"/>
      <c r="BP21" s="11" t="n"/>
      <c r="BQ21" s="11" t="n"/>
      <c r="BR21" s="11" t="n"/>
      <c r="BS21" s="11" t="n"/>
      <c r="BT21" s="11" t="n"/>
      <c r="BU21" s="11" t="n"/>
      <c r="BV21" s="11" t="n"/>
      <c r="BW21" s="11" t="n"/>
      <c r="BX21" s="11" t="n"/>
      <c r="BY21" s="11" t="n"/>
      <c r="BZ21" s="11" t="n"/>
      <c r="CA21" s="11" t="n"/>
      <c r="CB21" s="11" t="n"/>
      <c r="CC21" s="11" t="n"/>
      <c r="CD21" s="11" t="n"/>
      <c r="CE21" s="11" t="n"/>
      <c r="CF21" s="11" t="n"/>
      <c r="CG21" s="11" t="n"/>
      <c r="CH21" s="11" t="n"/>
      <c r="CI21" s="11" t="n"/>
      <c r="CJ21" s="11" t="n"/>
      <c r="CK21" s="11" t="n"/>
      <c r="CL21" s="11" t="n"/>
      <c r="CM21" s="11" t="n"/>
      <c r="CN21" s="11" t="n"/>
      <c r="CO21" s="11" t="n"/>
      <c r="CP21" s="11" t="n"/>
      <c r="CQ21" s="11" t="n"/>
      <c r="CR21" s="11" t="n"/>
      <c r="CS21" s="11" t="n"/>
      <c r="CT21" s="11" t="n"/>
      <c r="CU21" s="11" t="n"/>
      <c r="CV21" s="11" t="n"/>
      <c r="CW21" s="11" t="n"/>
      <c r="CX21" s="11" t="n"/>
      <c r="CY21" s="11" t="n"/>
      <c r="CZ21" s="11" t="n"/>
      <c r="DA21" s="11" t="n"/>
      <c r="DB21" s="11" t="n"/>
      <c r="DC21" s="11" t="n"/>
      <c r="DD21" s="11" t="n"/>
      <c r="DE21" s="11" t="n"/>
      <c r="DF21" s="11" t="n"/>
      <c r="DG21" s="11" t="n"/>
      <c r="DH21" s="11" t="n"/>
      <c r="DI21" s="11" t="n"/>
      <c r="DJ21" s="11" t="n"/>
      <c r="DK21" s="11" t="n"/>
      <c r="DL21" s="11" t="n"/>
      <c r="DM21" s="11" t="n"/>
      <c r="DN21" s="11" t="n"/>
      <c r="DO21" s="11" t="n"/>
      <c r="DP21" s="11" t="n"/>
      <c r="DQ21" s="11" t="n"/>
      <c r="DR21" s="11" t="n"/>
      <c r="DS21" s="11" t="n"/>
      <c r="DT21" s="11" t="n"/>
      <c r="DU21" s="11" t="n"/>
      <c r="DV21" s="11" t="n"/>
      <c r="DW21" s="11" t="n"/>
      <c r="DX21" s="11" t="n"/>
      <c r="DY21" s="11" t="n"/>
      <c r="DZ21" s="11" t="n"/>
      <c r="EA21" s="11" t="n"/>
      <c r="EB21" s="11" t="n"/>
      <c r="EC21" s="11" t="n"/>
      <c r="ED21" s="11" t="n"/>
      <c r="EE21" s="11" t="n"/>
      <c r="EF21" s="11" t="n"/>
      <c r="EG21" s="11" t="n"/>
      <c r="EH21" s="11" t="n"/>
      <c r="EI21" s="11" t="n"/>
      <c r="EJ21" s="11" t="n"/>
      <c r="EK21" s="11" t="n"/>
      <c r="EL21" s="11" t="n"/>
      <c r="EM21" s="11" t="n"/>
      <c r="EN21" s="11" t="n"/>
      <c r="EO21" s="11" t="n"/>
      <c r="EP21" s="11" t="n"/>
      <c r="EQ21" s="11" t="n"/>
      <c r="ER21" s="11" t="n"/>
      <c r="ES21" s="11" t="n"/>
      <c r="ET21" s="11" t="n"/>
      <c r="EU21" s="11" t="n"/>
      <c r="EV21" s="11" t="n"/>
      <c r="EW21" s="11" t="n"/>
      <c r="EX21" s="11" t="n"/>
      <c r="EY21" s="11" t="n"/>
      <c r="EZ21" s="11" t="n"/>
      <c r="FA21" s="11" t="n"/>
      <c r="FB21" s="11" t="n"/>
      <c r="FC21" s="11" t="n"/>
      <c r="FD21" s="11" t="n"/>
      <c r="FE21" s="11" t="n"/>
      <c r="FF21" s="11" t="n"/>
      <c r="FG21" s="11" t="n"/>
      <c r="FH21" s="11" t="n"/>
      <c r="FI21" s="11" t="n"/>
      <c r="FJ21" s="11" t="n"/>
      <c r="FK21" s="11" t="n"/>
      <c r="FL21" s="11" t="n"/>
      <c r="FM21" s="11" t="n"/>
      <c r="FN21" s="11" t="n"/>
      <c r="FO21" s="11" t="n"/>
      <c r="FP21" s="11" t="n"/>
      <c r="FQ21" s="11" t="n"/>
      <c r="FR21" s="11" t="n"/>
      <c r="FS21" s="11" t="n"/>
      <c r="FT21" s="11" t="n"/>
      <c r="FU21" s="11" t="n"/>
      <c r="FV21" s="11" t="n"/>
      <c r="FW21" s="11" t="n"/>
      <c r="FX21" s="11" t="n"/>
      <c r="FY21" s="11" t="n"/>
      <c r="FZ21" s="11" t="n"/>
      <c r="GA21" s="11" t="n"/>
      <c r="GB21" s="11" t="n"/>
      <c r="GC21" s="11" t="n"/>
      <c r="GD21" s="11" t="n"/>
      <c r="GE21" s="11" t="n"/>
      <c r="GF21" s="11" t="n"/>
      <c r="GG21" s="11" t="n"/>
      <c r="GH21" s="11" t="n"/>
      <c r="GI21" s="11" t="n"/>
      <c r="GJ21" s="11" t="n"/>
      <c r="GK21" s="11" t="n"/>
      <c r="GL21" s="11" t="n"/>
      <c r="GM21" s="11" t="n"/>
      <c r="GN21" s="11" t="n"/>
      <c r="GO21" s="11" t="n"/>
      <c r="GP21" s="11" t="n"/>
      <c r="GQ21" s="11" t="n"/>
      <c r="GR21" s="11" t="n"/>
      <c r="GS21" s="11" t="n"/>
      <c r="GT21" s="11" t="n"/>
      <c r="GU21" s="11" t="n"/>
      <c r="GV21" s="11" t="n"/>
      <c r="GW21" s="11" t="n"/>
      <c r="GX21" s="11" t="n"/>
      <c r="GY21" s="11" t="n"/>
      <c r="GZ21" s="11" t="n"/>
      <c r="HA21" s="11" t="n"/>
      <c r="HB21" s="11" t="n"/>
      <c r="HC21" s="11" t="n"/>
      <c r="HD21" s="11" t="n"/>
      <c r="HE21" s="11" t="n"/>
      <c r="HF21" s="11" t="n"/>
      <c r="HG21" s="11" t="n"/>
      <c r="HH21" s="11" t="n"/>
      <c r="HI21" s="11" t="n"/>
      <c r="HJ21" s="11" t="n"/>
      <c r="HK21" s="11" t="n"/>
      <c r="HL21" s="11" t="n"/>
      <c r="HM21" s="11" t="n"/>
      <c r="HN21" s="11" t="n"/>
      <c r="HO21" s="11" t="n"/>
      <c r="HP21" s="11" t="n"/>
      <c r="HQ21" s="11" t="n"/>
      <c r="HR21" s="11" t="n"/>
      <c r="HS21" s="11" t="n"/>
      <c r="HT21" s="11" t="n"/>
      <c r="HU21" s="11" t="n"/>
      <c r="HV21" s="11" t="n"/>
      <c r="HW21" s="11" t="n"/>
      <c r="HX21" s="11" t="n"/>
      <c r="HY21" s="11" t="n"/>
      <c r="HZ21" s="11" t="n"/>
      <c r="IA21" s="11" t="n"/>
      <c r="IB21" s="11" t="n"/>
      <c r="IC21" s="11" t="n"/>
      <c r="ID21" s="11" t="n"/>
      <c r="IE21" s="11" t="n"/>
      <c r="IF21" s="11" t="n"/>
      <c r="IG21" s="11" t="n"/>
      <c r="IH21" s="11" t="n"/>
      <c r="II21" s="11" t="n"/>
      <c r="IJ21" s="11" t="n"/>
      <c r="IK21" s="11" t="n"/>
      <c r="IL21" s="11" t="n"/>
      <c r="IM21" s="11" t="n"/>
      <c r="IN21" s="11" t="n"/>
      <c r="IO21" s="11" t="n"/>
      <c r="IP21" s="11" t="n"/>
      <c r="IQ21" s="11" t="n"/>
      <c r="IR21" s="11" t="n"/>
      <c r="IS21" s="11" t="n"/>
      <c r="IT21" s="11" t="n"/>
      <c r="IU21" s="11" t="n"/>
      <c r="IV21" s="11" t="n"/>
      <c r="IW21" s="11" t="n"/>
      <c r="IX21" s="11" t="n"/>
      <c r="IY21" s="11" t="n"/>
      <c r="IZ21" s="11" t="n"/>
      <c r="JA21" s="11" t="n"/>
      <c r="JB21" s="11" t="n"/>
      <c r="JC21" s="11" t="n"/>
      <c r="JD21" s="11" t="n"/>
      <c r="JE21" s="11" t="n"/>
      <c r="JF21" s="11" t="n"/>
      <c r="JG21" s="11" t="n"/>
      <c r="JH21" s="11" t="n"/>
      <c r="JI21" s="11" t="n"/>
      <c r="JJ21" s="11" t="n"/>
      <c r="JK21" s="11" t="n"/>
      <c r="JL21" s="11" t="n"/>
      <c r="JM21" s="11" t="n"/>
      <c r="JN21" s="11" t="n"/>
      <c r="JO21" s="11" t="n"/>
      <c r="JP21" s="11" t="n"/>
      <c r="JQ21" s="11" t="n"/>
      <c r="JR21" s="11" t="n"/>
      <c r="JS21" s="11" t="n"/>
      <c r="JT21" s="11" t="n"/>
      <c r="JU21" s="11" t="n"/>
      <c r="JV21" s="11" t="n"/>
      <c r="JW21" s="11" t="n"/>
      <c r="JX21" s="11" t="n"/>
      <c r="JY21" s="11" t="n"/>
      <c r="JZ21" s="11" t="n"/>
      <c r="KA21" s="11" t="n"/>
      <c r="KB21" s="11" t="n"/>
      <c r="KC21" s="11" t="n"/>
      <c r="KD21" s="11" t="n"/>
      <c r="KE21" s="11" t="n"/>
      <c r="KF21" s="11" t="n"/>
      <c r="KG21" s="11" t="n"/>
      <c r="KH21" s="11" t="n"/>
      <c r="KI21" s="11" t="n"/>
      <c r="KJ21" s="11" t="n"/>
      <c r="KK21" s="11" t="n"/>
      <c r="KL21" s="11" t="n"/>
      <c r="KM21" s="11" t="n"/>
      <c r="KN21" s="11" t="n"/>
      <c r="KO21" s="11" t="n"/>
      <c r="KP21" s="11" t="n"/>
      <c r="KQ21" s="11" t="n"/>
      <c r="KR21" s="11" t="n"/>
      <c r="KS21" s="11" t="n"/>
      <c r="KT21" s="11" t="n"/>
      <c r="KU21" s="11" t="n"/>
      <c r="KV21" s="11" t="n"/>
      <c r="KW21" s="11" t="n"/>
      <c r="KX21" s="11" t="n"/>
      <c r="KY21" s="11" t="n"/>
      <c r="KZ21" s="11" t="n"/>
      <c r="LA21" s="11" t="n"/>
      <c r="LB21" s="11" t="n"/>
      <c r="LC21" s="11" t="n"/>
      <c r="LD21" s="11" t="n"/>
      <c r="LE21" s="11" t="n"/>
      <c r="LF21" s="11" t="n"/>
      <c r="LG21" s="11" t="n"/>
      <c r="LH21" s="11" t="n"/>
      <c r="LI21" s="11" t="n"/>
      <c r="LJ21" s="11" t="n"/>
      <c r="LK21" s="11" t="n"/>
      <c r="LL21" s="11" t="n"/>
      <c r="LM21" s="11" t="n"/>
      <c r="LN21" s="11" t="n"/>
      <c r="LO21" s="11" t="n"/>
      <c r="LP21" s="11" t="n"/>
      <c r="LQ21" s="11" t="n"/>
      <c r="LR21" s="11" t="n"/>
      <c r="LS21" s="11" t="n"/>
      <c r="LT21" s="11" t="n"/>
      <c r="LU21" s="11" t="n"/>
      <c r="LV21" s="11" t="n"/>
      <c r="LW21" s="11" t="n"/>
      <c r="LX21" s="11" t="n"/>
      <c r="LY21" s="11" t="n"/>
      <c r="LZ21" s="11" t="n"/>
      <c r="MA21" s="11" t="n"/>
      <c r="MB21" s="11" t="n"/>
      <c r="MC21" s="11" t="n"/>
      <c r="MD21" s="11" t="n"/>
      <c r="ME21" s="11" t="n"/>
      <c r="MF21" s="11" t="n"/>
      <c r="MG21" s="11" t="n"/>
      <c r="MH21" s="11" t="n"/>
      <c r="MI21" s="11" t="n"/>
      <c r="MJ21" s="11" t="n"/>
      <c r="MK21" s="11" t="n"/>
      <c r="ML21" s="11" t="n"/>
      <c r="MM21" s="11" t="n"/>
      <c r="MN21" s="11" t="n"/>
      <c r="MO21" s="11" t="n"/>
      <c r="MP21" s="11" t="n"/>
      <c r="MQ21" s="11" t="n"/>
      <c r="MR21" s="11" t="n"/>
      <c r="MS21" s="11" t="n"/>
      <c r="MT21" s="11" t="n"/>
      <c r="MU21" s="11" t="n"/>
      <c r="MV21" s="11" t="n"/>
      <c r="MW21" s="11" t="n"/>
      <c r="MX21" s="11" t="n"/>
      <c r="MY21" s="11" t="n"/>
      <c r="MZ21" s="11" t="n"/>
      <c r="NA21" s="11" t="n"/>
      <c r="NB21" s="11" t="n"/>
      <c r="NC21" s="11" t="n"/>
      <c r="NE21" s="12">
        <f>COUNTIF($B21:$NC21,"V")</f>
        <v/>
      </c>
      <c r="NF21" s="12">
        <f>COUNTIF($B21:$NC21,"A")</f>
        <v/>
      </c>
      <c r="NG21" s="12">
        <f>COUNTIF($B21:$NC21,"B")</f>
        <v/>
      </c>
      <c r="NH21" s="12">
        <f>COUNTIF($B21:$NC21,"Z")</f>
        <v/>
      </c>
    </row>
    <row r="22">
      <c r="A22" s="10" t="inlineStr">
        <is>
          <t>Medewerker 15</t>
        </is>
      </c>
      <c r="B22" s="11" t="n"/>
      <c r="C22" s="11" t="n"/>
      <c r="D22" s="11" t="n"/>
      <c r="E22" s="11" t="n"/>
      <c r="F22" s="11" t="n"/>
      <c r="G22" s="11" t="n"/>
      <c r="H22" s="11" t="n"/>
      <c r="I22" s="11" t="n"/>
      <c r="J22" s="11" t="n"/>
      <c r="K22" s="11" t="n"/>
      <c r="L22" s="11" t="n"/>
      <c r="M22" s="11" t="n"/>
      <c r="N22" s="11" t="n"/>
      <c r="O22" s="11" t="n"/>
      <c r="P22" s="11" t="n"/>
      <c r="Q22" s="11" t="n"/>
      <c r="R22" s="11" t="n"/>
      <c r="S22" s="11" t="n"/>
      <c r="T22" s="11" t="n"/>
      <c r="U22" s="11" t="n"/>
      <c r="V22" s="11" t="n"/>
      <c r="W22" s="11" t="n"/>
      <c r="X22" s="11" t="n"/>
      <c r="Y22" s="11" t="n"/>
      <c r="Z22" s="11" t="n"/>
      <c r="AA22" s="11" t="n"/>
      <c r="AB22" s="11" t="n"/>
      <c r="AC22" s="11" t="n"/>
      <c r="AD22" s="11" t="n"/>
      <c r="AE22" s="11" t="n"/>
      <c r="AF22" s="11" t="n"/>
      <c r="AG22" s="11" t="n"/>
      <c r="AH22" s="11" t="n"/>
      <c r="AI22" s="11" t="n"/>
      <c r="AJ22" s="11" t="n"/>
      <c r="AK22" s="11" t="n"/>
      <c r="AL22" s="11" t="n"/>
      <c r="AM22" s="11" t="n"/>
      <c r="AN22" s="11" t="n"/>
      <c r="AO22" s="11" t="n"/>
      <c r="AP22" s="11" t="n"/>
      <c r="AQ22" s="11" t="n"/>
      <c r="AR22" s="11" t="n"/>
      <c r="AS22" s="11" t="n"/>
      <c r="AT22" s="11" t="n"/>
      <c r="AU22" s="11" t="n"/>
      <c r="AV22" s="11" t="n"/>
      <c r="AW22" s="11" t="n"/>
      <c r="AX22" s="11" t="n"/>
      <c r="AY22" s="11" t="n"/>
      <c r="AZ22" s="11" t="n"/>
      <c r="BA22" s="11" t="n"/>
      <c r="BB22" s="11" t="n"/>
      <c r="BC22" s="11" t="n"/>
      <c r="BD22" s="11" t="n"/>
      <c r="BE22" s="11" t="n"/>
      <c r="BF22" s="11" t="n"/>
      <c r="BG22" s="11" t="n"/>
      <c r="BH22" s="11" t="n"/>
      <c r="BI22" s="11" t="n"/>
      <c r="BJ22" s="11" t="n"/>
      <c r="BK22" s="11" t="n"/>
      <c r="BL22" s="11" t="n"/>
      <c r="BM22" s="11" t="n"/>
      <c r="BN22" s="11" t="n"/>
      <c r="BO22" s="11" t="n"/>
      <c r="BP22" s="11" t="n"/>
      <c r="BQ22" s="11" t="n"/>
      <c r="BR22" s="11" t="n"/>
      <c r="BS22" s="11" t="n"/>
      <c r="BT22" s="11" t="n"/>
      <c r="BU22" s="11" t="n"/>
      <c r="BV22" s="11" t="n"/>
      <c r="BW22" s="11" t="n"/>
      <c r="BX22" s="11" t="n"/>
      <c r="BY22" s="11" t="n"/>
      <c r="BZ22" s="11" t="n"/>
      <c r="CA22" s="11" t="n"/>
      <c r="CB22" s="11" t="n"/>
      <c r="CC22" s="11" t="n"/>
      <c r="CD22" s="11" t="n"/>
      <c r="CE22" s="11" t="n"/>
      <c r="CF22" s="11" t="n"/>
      <c r="CG22" s="11" t="n"/>
      <c r="CH22" s="11" t="n"/>
      <c r="CI22" s="11" t="n"/>
      <c r="CJ22" s="11" t="n"/>
      <c r="CK22" s="11" t="n"/>
      <c r="CL22" s="11" t="n"/>
      <c r="CM22" s="11" t="n"/>
      <c r="CN22" s="11" t="n"/>
      <c r="CO22" s="11" t="n"/>
      <c r="CP22" s="11" t="n"/>
      <c r="CQ22" s="11" t="n"/>
      <c r="CR22" s="11" t="n"/>
      <c r="CS22" s="11" t="n"/>
      <c r="CT22" s="11" t="n"/>
      <c r="CU22" s="11" t="n"/>
      <c r="CV22" s="11" t="n"/>
      <c r="CW22" s="11" t="n"/>
      <c r="CX22" s="11" t="n"/>
      <c r="CY22" s="11" t="n"/>
      <c r="CZ22" s="11" t="n"/>
      <c r="DA22" s="11" t="n"/>
      <c r="DB22" s="11" t="n"/>
      <c r="DC22" s="11" t="n"/>
      <c r="DD22" s="11" t="n"/>
      <c r="DE22" s="11" t="n"/>
      <c r="DF22" s="11" t="n"/>
      <c r="DG22" s="11" t="n"/>
      <c r="DH22" s="11" t="n"/>
      <c r="DI22" s="11" t="n"/>
      <c r="DJ22" s="11" t="n"/>
      <c r="DK22" s="11" t="n"/>
      <c r="DL22" s="11" t="n"/>
      <c r="DM22" s="11" t="n"/>
      <c r="DN22" s="11" t="n"/>
      <c r="DO22" s="11" t="n"/>
      <c r="DP22" s="11" t="n"/>
      <c r="DQ22" s="11" t="n"/>
      <c r="DR22" s="11" t="n"/>
      <c r="DS22" s="11" t="n"/>
      <c r="DT22" s="11" t="n"/>
      <c r="DU22" s="11" t="n"/>
      <c r="DV22" s="11" t="n"/>
      <c r="DW22" s="11" t="n"/>
      <c r="DX22" s="11" t="n"/>
      <c r="DY22" s="11" t="n"/>
      <c r="DZ22" s="11" t="n"/>
      <c r="EA22" s="11" t="n"/>
      <c r="EB22" s="11" t="n"/>
      <c r="EC22" s="11" t="n"/>
      <c r="ED22" s="11" t="n"/>
      <c r="EE22" s="11" t="n"/>
      <c r="EF22" s="11" t="n"/>
      <c r="EG22" s="11" t="n"/>
      <c r="EH22" s="11" t="n"/>
      <c r="EI22" s="11" t="n"/>
      <c r="EJ22" s="11" t="n"/>
      <c r="EK22" s="11" t="n"/>
      <c r="EL22" s="11" t="n"/>
      <c r="EM22" s="11" t="n"/>
      <c r="EN22" s="11" t="n"/>
      <c r="EO22" s="11" t="n"/>
      <c r="EP22" s="11" t="n"/>
      <c r="EQ22" s="11" t="n"/>
      <c r="ER22" s="11" t="n"/>
      <c r="ES22" s="11" t="n"/>
      <c r="ET22" s="11" t="n"/>
      <c r="EU22" s="11" t="n"/>
      <c r="EV22" s="11" t="n"/>
      <c r="EW22" s="11" t="n"/>
      <c r="EX22" s="11" t="n"/>
      <c r="EY22" s="11" t="n"/>
      <c r="EZ22" s="11" t="n"/>
      <c r="FA22" s="11" t="n"/>
      <c r="FB22" s="11" t="n"/>
      <c r="FC22" s="11" t="n"/>
      <c r="FD22" s="11" t="n"/>
      <c r="FE22" s="11" t="n"/>
      <c r="FF22" s="11" t="n"/>
      <c r="FG22" s="11" t="n"/>
      <c r="FH22" s="11" t="n"/>
      <c r="FI22" s="11" t="n"/>
      <c r="FJ22" s="11" t="n"/>
      <c r="FK22" s="11" t="n"/>
      <c r="FL22" s="11" t="n"/>
      <c r="FM22" s="11" t="n"/>
      <c r="FN22" s="11" t="n"/>
      <c r="FO22" s="11" t="n"/>
      <c r="FP22" s="11" t="n"/>
      <c r="FQ22" s="11" t="n"/>
      <c r="FR22" s="11" t="n"/>
      <c r="FS22" s="11" t="n"/>
      <c r="FT22" s="11" t="n"/>
      <c r="FU22" s="11" t="n"/>
      <c r="FV22" s="11" t="n"/>
      <c r="FW22" s="11" t="n"/>
      <c r="FX22" s="11" t="n"/>
      <c r="FY22" s="11" t="n"/>
      <c r="FZ22" s="11" t="n"/>
      <c r="GA22" s="11" t="n"/>
      <c r="GB22" s="11" t="n"/>
      <c r="GC22" s="11" t="n"/>
      <c r="GD22" s="11" t="n"/>
      <c r="GE22" s="11" t="n"/>
      <c r="GF22" s="11" t="n"/>
      <c r="GG22" s="11" t="n"/>
      <c r="GH22" s="11" t="n"/>
      <c r="GI22" s="11" t="n"/>
      <c r="GJ22" s="11" t="n"/>
      <c r="GK22" s="11" t="n"/>
      <c r="GL22" s="11" t="n"/>
      <c r="GM22" s="11" t="n"/>
      <c r="GN22" s="11" t="n"/>
      <c r="GO22" s="11" t="n"/>
      <c r="GP22" s="11" t="n"/>
      <c r="GQ22" s="11" t="n"/>
      <c r="GR22" s="11" t="n"/>
      <c r="GS22" s="11" t="n"/>
      <c r="GT22" s="11" t="n"/>
      <c r="GU22" s="11" t="n"/>
      <c r="GV22" s="11" t="n"/>
      <c r="GW22" s="11" t="n"/>
      <c r="GX22" s="11" t="n"/>
      <c r="GY22" s="11" t="n"/>
      <c r="GZ22" s="11" t="n"/>
      <c r="HA22" s="11" t="n"/>
      <c r="HB22" s="11" t="n"/>
      <c r="HC22" s="11" t="n"/>
      <c r="HD22" s="11" t="n"/>
      <c r="HE22" s="11" t="n"/>
      <c r="HF22" s="11" t="n"/>
      <c r="HG22" s="11" t="n"/>
      <c r="HH22" s="11" t="n"/>
      <c r="HI22" s="11" t="n"/>
      <c r="HJ22" s="11" t="n"/>
      <c r="HK22" s="11" t="n"/>
      <c r="HL22" s="11" t="n"/>
      <c r="HM22" s="11" t="n"/>
      <c r="HN22" s="11" t="n"/>
      <c r="HO22" s="11" t="n"/>
      <c r="HP22" s="11" t="n"/>
      <c r="HQ22" s="11" t="n"/>
      <c r="HR22" s="11" t="n"/>
      <c r="HS22" s="11" t="n"/>
      <c r="HT22" s="11" t="n"/>
      <c r="HU22" s="11" t="n"/>
      <c r="HV22" s="11" t="n"/>
      <c r="HW22" s="11" t="n"/>
      <c r="HX22" s="11" t="n"/>
      <c r="HY22" s="11" t="n"/>
      <c r="HZ22" s="11" t="n"/>
      <c r="IA22" s="11" t="n"/>
      <c r="IB22" s="11" t="n"/>
      <c r="IC22" s="11" t="n"/>
      <c r="ID22" s="11" t="n"/>
      <c r="IE22" s="11" t="n"/>
      <c r="IF22" s="11" t="n"/>
      <c r="IG22" s="11" t="n"/>
      <c r="IH22" s="11" t="n"/>
      <c r="II22" s="11" t="n"/>
      <c r="IJ22" s="11" t="n"/>
      <c r="IK22" s="11" t="n"/>
      <c r="IL22" s="11" t="n"/>
      <c r="IM22" s="11" t="n"/>
      <c r="IN22" s="11" t="n"/>
      <c r="IO22" s="11" t="n"/>
      <c r="IP22" s="11" t="n"/>
      <c r="IQ22" s="11" t="n"/>
      <c r="IR22" s="11" t="n"/>
      <c r="IS22" s="11" t="n"/>
      <c r="IT22" s="11" t="n"/>
      <c r="IU22" s="11" t="n"/>
      <c r="IV22" s="11" t="n"/>
      <c r="IW22" s="11" t="n"/>
      <c r="IX22" s="11" t="n"/>
      <c r="IY22" s="11" t="n"/>
      <c r="IZ22" s="11" t="n"/>
      <c r="JA22" s="11" t="n"/>
      <c r="JB22" s="11" t="n"/>
      <c r="JC22" s="11" t="n"/>
      <c r="JD22" s="11" t="n"/>
      <c r="JE22" s="11" t="n"/>
      <c r="JF22" s="11" t="n"/>
      <c r="JG22" s="11" t="n"/>
      <c r="JH22" s="11" t="n"/>
      <c r="JI22" s="11" t="n"/>
      <c r="JJ22" s="11" t="n"/>
      <c r="JK22" s="11" t="n"/>
      <c r="JL22" s="11" t="n"/>
      <c r="JM22" s="11" t="n"/>
      <c r="JN22" s="11" t="n"/>
      <c r="JO22" s="11" t="n"/>
      <c r="JP22" s="11" t="n"/>
      <c r="JQ22" s="11" t="n"/>
      <c r="JR22" s="11" t="n"/>
      <c r="JS22" s="11" t="n"/>
      <c r="JT22" s="11" t="n"/>
      <c r="JU22" s="11" t="n"/>
      <c r="JV22" s="11" t="n"/>
      <c r="JW22" s="11" t="n"/>
      <c r="JX22" s="11" t="n"/>
      <c r="JY22" s="11" t="n"/>
      <c r="JZ22" s="11" t="n"/>
      <c r="KA22" s="11" t="n"/>
      <c r="KB22" s="11" t="n"/>
      <c r="KC22" s="11" t="n"/>
      <c r="KD22" s="11" t="n"/>
      <c r="KE22" s="11" t="n"/>
      <c r="KF22" s="11" t="n"/>
      <c r="KG22" s="11" t="n"/>
      <c r="KH22" s="11" t="n"/>
      <c r="KI22" s="11" t="n"/>
      <c r="KJ22" s="11" t="n"/>
      <c r="KK22" s="11" t="n"/>
      <c r="KL22" s="11" t="n"/>
      <c r="KM22" s="11" t="n"/>
      <c r="KN22" s="11" t="n"/>
      <c r="KO22" s="11" t="n"/>
      <c r="KP22" s="11" t="n"/>
      <c r="KQ22" s="11" t="n"/>
      <c r="KR22" s="11" t="n"/>
      <c r="KS22" s="11" t="n"/>
      <c r="KT22" s="11" t="n"/>
      <c r="KU22" s="11" t="n"/>
      <c r="KV22" s="11" t="n"/>
      <c r="KW22" s="11" t="n"/>
      <c r="KX22" s="11" t="n"/>
      <c r="KY22" s="11" t="n"/>
      <c r="KZ22" s="11" t="n"/>
      <c r="LA22" s="11" t="n"/>
      <c r="LB22" s="11" t="n"/>
      <c r="LC22" s="11" t="n"/>
      <c r="LD22" s="11" t="n"/>
      <c r="LE22" s="11" t="n"/>
      <c r="LF22" s="11" t="n"/>
      <c r="LG22" s="11" t="n"/>
      <c r="LH22" s="11" t="n"/>
      <c r="LI22" s="11" t="n"/>
      <c r="LJ22" s="11" t="n"/>
      <c r="LK22" s="11" t="n"/>
      <c r="LL22" s="11" t="n"/>
      <c r="LM22" s="11" t="n"/>
      <c r="LN22" s="11" t="n"/>
      <c r="LO22" s="11" t="n"/>
      <c r="LP22" s="11" t="n"/>
      <c r="LQ22" s="11" t="n"/>
      <c r="LR22" s="11" t="n"/>
      <c r="LS22" s="11" t="n"/>
      <c r="LT22" s="11" t="n"/>
      <c r="LU22" s="11" t="n"/>
      <c r="LV22" s="11" t="n"/>
      <c r="LW22" s="11" t="n"/>
      <c r="LX22" s="11" t="n"/>
      <c r="LY22" s="11" t="n"/>
      <c r="LZ22" s="11" t="n"/>
      <c r="MA22" s="11" t="n"/>
      <c r="MB22" s="11" t="n"/>
      <c r="MC22" s="11" t="n"/>
      <c r="MD22" s="11" t="n"/>
      <c r="ME22" s="11" t="n"/>
      <c r="MF22" s="11" t="n"/>
      <c r="MG22" s="11" t="n"/>
      <c r="MH22" s="11" t="n"/>
      <c r="MI22" s="11" t="n"/>
      <c r="MJ22" s="11" t="n"/>
      <c r="MK22" s="11" t="n"/>
      <c r="ML22" s="11" t="n"/>
      <c r="MM22" s="11" t="n"/>
      <c r="MN22" s="11" t="n"/>
      <c r="MO22" s="11" t="n"/>
      <c r="MP22" s="11" t="n"/>
      <c r="MQ22" s="11" t="n"/>
      <c r="MR22" s="11" t="n"/>
      <c r="MS22" s="11" t="n"/>
      <c r="MT22" s="11" t="n"/>
      <c r="MU22" s="11" t="n"/>
      <c r="MV22" s="11" t="n"/>
      <c r="MW22" s="11" t="n"/>
      <c r="MX22" s="11" t="n"/>
      <c r="MY22" s="11" t="n"/>
      <c r="MZ22" s="11" t="n"/>
      <c r="NA22" s="11" t="n"/>
      <c r="NB22" s="11" t="n"/>
      <c r="NC22" s="11" t="n"/>
      <c r="NE22" s="12">
        <f>COUNTIF($B22:$NC22,"V")</f>
        <v/>
      </c>
      <c r="NF22" s="12">
        <f>COUNTIF($B22:$NC22,"A")</f>
        <v/>
      </c>
      <c r="NG22" s="12">
        <f>COUNTIF($B22:$NC22,"B")</f>
        <v/>
      </c>
      <c r="NH22" s="12">
        <f>COUNTIF($B22:$NC22,"Z")</f>
        <v/>
      </c>
    </row>
  </sheetData>
  <conditionalFormatting sqref="B8:NC22">
    <cfRule type="expression" priority="1" dxfId="0" stopIfTrue="0">
      <formula>B$7="F"</formula>
    </cfRule>
    <cfRule type="expression" priority="2" dxfId="1" stopIfTrue="0">
      <formula>B$7="W"</formula>
    </cfRule>
  </conditionalFormatting>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26" customWidth="1" min="1" max="1"/>
    <col width="22" customWidth="1" min="2" max="2"/>
  </cols>
  <sheetData>
    <row r="1">
      <c r="A1" s="1" t="inlineStr">
        <is>
          <t>Feestdagen</t>
        </is>
      </c>
    </row>
    <row r="2">
      <c r="A2" s="4" t="inlineStr">
        <is>
          <t>Uitgerekend uit het jaartal op het blad Jaarkaart, niet ingetypt. Vijf van de elf hangen aan de paasdatum.</t>
        </is>
      </c>
    </row>
    <row r="4">
      <c r="A4" s="2" t="inlineStr">
        <is>
          <t>Jaar</t>
        </is>
      </c>
      <c r="B4" s="13">
        <f>Jaarkaart!$C$2</f>
        <v/>
      </c>
    </row>
    <row r="5">
      <c r="A5" s="4" t="inlineStr">
        <is>
          <t>a = jaar mod 19</t>
        </is>
      </c>
      <c r="B5" s="14">
        <f>MOD($B$4,19)</f>
        <v/>
      </c>
    </row>
    <row r="6">
      <c r="A6" s="4" t="inlineStr">
        <is>
          <t>b = jaar / 100</t>
        </is>
      </c>
      <c r="B6" s="14">
        <f>INT($B$4/100)</f>
        <v/>
      </c>
    </row>
    <row r="7">
      <c r="A7" s="4" t="inlineStr">
        <is>
          <t>c = jaar mod 100</t>
        </is>
      </c>
      <c r="B7" s="14">
        <f>MOD($B$4,100)</f>
        <v/>
      </c>
    </row>
    <row r="8">
      <c r="A8" s="4" t="inlineStr">
        <is>
          <t>d = b / 4</t>
        </is>
      </c>
      <c r="B8" s="14">
        <f>INT($B$6/4)</f>
        <v/>
      </c>
    </row>
    <row r="9">
      <c r="A9" s="4" t="inlineStr">
        <is>
          <t>e = b mod 4</t>
        </is>
      </c>
      <c r="B9" s="14">
        <f>MOD($B$6,4)</f>
        <v/>
      </c>
    </row>
    <row r="10">
      <c r="A10" s="4" t="inlineStr">
        <is>
          <t>f = (b + 8) / 25</t>
        </is>
      </c>
      <c r="B10" s="14">
        <f>INT(($B$6+8)/25)</f>
        <v/>
      </c>
    </row>
    <row r="11">
      <c r="A11" s="4" t="inlineStr">
        <is>
          <t>g = (b - f + 1) / 3</t>
        </is>
      </c>
      <c r="B11" s="14">
        <f>INT(($B$6-$B$10+1)/3)</f>
        <v/>
      </c>
    </row>
    <row r="12">
      <c r="A12" s="4" t="inlineStr">
        <is>
          <t>h = (19a + b - d - g + 15) mod 30</t>
        </is>
      </c>
      <c r="B12" s="14">
        <f>MOD(19*$B$5+$B$6-$B$8-$B$11+15,30)</f>
        <v/>
      </c>
    </row>
    <row r="13">
      <c r="A13" s="4" t="inlineStr">
        <is>
          <t>i = c / 4</t>
        </is>
      </c>
      <c r="B13" s="14">
        <f>INT($B$7/4)</f>
        <v/>
      </c>
    </row>
    <row r="14">
      <c r="A14" s="4" t="inlineStr">
        <is>
          <t>k = c mod 4</t>
        </is>
      </c>
      <c r="B14" s="14">
        <f>MOD($B$7,4)</f>
        <v/>
      </c>
    </row>
    <row r="15">
      <c r="A15" s="4" t="inlineStr">
        <is>
          <t>l = (32 + 2e + 2i - h - k) mod 7</t>
        </is>
      </c>
      <c r="B15" s="14">
        <f>MOD(32+2*$B$9+2*$B$13-$B$12-$B$14,7)</f>
        <v/>
      </c>
    </row>
    <row r="16">
      <c r="A16" s="4" t="inlineStr">
        <is>
          <t>m = (a + 11h + 22l) / 451</t>
        </is>
      </c>
      <c r="B16" s="14">
        <f>INT(($B$5+11*$B$12+22*$B$15)/451)</f>
        <v/>
      </c>
    </row>
    <row r="17">
      <c r="A17" s="4" t="inlineStr">
        <is>
          <t>maand = maand van Pasen</t>
        </is>
      </c>
      <c r="B17" s="14">
        <f>INT(($B$12+$B$15-7*$B$16+114)/31)</f>
        <v/>
      </c>
    </row>
    <row r="18">
      <c r="A18" s="4" t="inlineStr">
        <is>
          <t>dag = dag van Pasen</t>
        </is>
      </c>
      <c r="B18" s="14">
        <f>MOD($B$12+$B$15-7*$B$16+114,31)+1</f>
        <v/>
      </c>
    </row>
    <row r="19">
      <c r="A19" s="2" t="inlineStr">
        <is>
          <t>Eerste paasdag</t>
        </is>
      </c>
      <c r="B19" s="15">
        <f>DATE($B$4,$B$17,$B$18)</f>
        <v/>
      </c>
    </row>
    <row r="21">
      <c r="A21" s="16" t="inlineStr">
        <is>
          <t>Feestdag</t>
        </is>
      </c>
      <c r="B21" s="16" t="inlineStr">
        <is>
          <t>Datum</t>
        </is>
      </c>
    </row>
    <row r="22">
      <c r="A22" s="17" t="inlineStr">
        <is>
          <t>Nieuwjaarsdag</t>
        </is>
      </c>
      <c r="B22" s="18">
        <f>DATE($B$4,1,1)</f>
        <v/>
      </c>
    </row>
    <row r="23">
      <c r="A23" s="17" t="inlineStr">
        <is>
          <t>Goede Vrijdag</t>
        </is>
      </c>
      <c r="B23" s="18">
        <f>$B$19-2</f>
        <v/>
      </c>
    </row>
    <row r="24">
      <c r="A24" s="17" t="inlineStr">
        <is>
          <t>Eerste paasdag</t>
        </is>
      </c>
      <c r="B24" s="18">
        <f>$B$19</f>
        <v/>
      </c>
    </row>
    <row r="25">
      <c r="A25" s="17" t="inlineStr">
        <is>
          <t>Tweede paasdag</t>
        </is>
      </c>
      <c r="B25" s="18">
        <f>$B$19+1</f>
        <v/>
      </c>
    </row>
    <row r="26">
      <c r="A26" s="17" t="inlineStr">
        <is>
          <t>Koningsdag</t>
        </is>
      </c>
      <c r="B26" s="18">
        <f>IF(WEEKDAY(DATE($B$4,4,27),2)=7,DATE($B$4,4,26),DATE($B$4,4,27))</f>
        <v/>
      </c>
    </row>
    <row r="27">
      <c r="A27" s="17" t="inlineStr">
        <is>
          <t>Bevrijdingsdag</t>
        </is>
      </c>
      <c r="B27" s="18">
        <f>DATE($B$4,5,5)</f>
        <v/>
      </c>
    </row>
    <row r="28">
      <c r="A28" s="17" t="inlineStr">
        <is>
          <t>Hemelvaartsdag</t>
        </is>
      </c>
      <c r="B28" s="18">
        <f>$B$19+39</f>
        <v/>
      </c>
    </row>
    <row r="29">
      <c r="A29" s="17" t="inlineStr">
        <is>
          <t>Eerste pinksterdag</t>
        </is>
      </c>
      <c r="B29" s="18">
        <f>$B$19+49</f>
        <v/>
      </c>
    </row>
    <row r="30">
      <c r="A30" s="17" t="inlineStr">
        <is>
          <t>Tweede pinksterdag</t>
        </is>
      </c>
      <c r="B30" s="18">
        <f>$B$19+50</f>
        <v/>
      </c>
    </row>
    <row r="31">
      <c r="A31" s="17" t="inlineStr">
        <is>
          <t>Eerste kerstdag</t>
        </is>
      </c>
      <c r="B31" s="18">
        <f>DATE($B$4,12,25)</f>
        <v/>
      </c>
    </row>
    <row r="32">
      <c r="A32" s="17" t="inlineStr">
        <is>
          <t>Tweede kerstdag</t>
        </is>
      </c>
      <c r="B32" s="18">
        <f>DATE($B$4,12,26)</f>
        <v/>
      </c>
    </row>
    <row r="34" ht="42" customHeight="1">
      <c r="A34" s="19" t="inlineStr">
        <is>
          <t>Bevrijdingsdag is niet elk jaar een vrije dag — in veel cao's alleen om de vijf jaar. Hij staat hier omdat hij een officiële feestdag is; of er die dag gewerkt wordt, is een cao-vraag.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9"/>
  <sheetViews>
    <sheetView showGridLines="0" workbookViewId="0">
      <selection activeCell="A1" sqref="A1"/>
    </sheetView>
  </sheetViews>
  <sheetFormatPr baseColWidth="8" defaultRowHeight="15"/>
  <cols>
    <col width="108" customWidth="1" min="1" max="1"/>
  </cols>
  <sheetData>
    <row r="1">
      <c r="A1" s="1" t="inlineStr">
        <is>
          <t>Toelichting</t>
        </is>
      </c>
    </row>
    <row r="3">
      <c r="A3" s="20" t="inlineStr">
        <is>
          <t>Wat deze kaart doet dat een gewone verlofkaart niet doet</t>
        </is>
      </c>
    </row>
    <row r="4" ht="46" customHeight="1">
      <c r="A4" s="21" t="inlineStr">
        <is>
          <t>Hij rekent zijn eigen jaar uit. In cel C2 van het blad Jaarkaart staat het lopende jaar, afgeleid uit de datum van vandaag. Daar hangen de dagen, de maandkoppen, de weekdagen, de weekendarcering en de feestdagen aan. Je hoeft in januari niets te vervangen, en wil je alvast volgend jaar plannen, dan typ je er één jaartal overheen.</t>
        </is>
      </c>
    </row>
    <row r="5">
      <c r="A5" s="22" t="inlineStr"/>
    </row>
    <row r="6">
      <c r="A6" s="20" t="inlineStr">
        <is>
          <t>De feestdagen worden berekend, niet ingetypt</t>
        </is>
      </c>
    </row>
    <row r="7" ht="46" customHeight="1">
      <c r="A7" s="21" t="inlineStr">
        <is>
          <t>Op het blad Feestdagen staat de paasdatum uitgerekend volgens de methode van Meeus, met elke tussenstap in een eigen cel zodat je hem kunt narekenen. Goede Vrijdag, beide paasdagen, Hemelvaart en beide pinksterdagen volgen daaruit. Koningsdag schuift naar 26 april als de 27e op zondag valt. Daarmee klopt de kaart in elk jaar.</t>
        </is>
      </c>
    </row>
    <row r="8">
      <c r="A8" s="22" t="inlineStr"/>
    </row>
    <row r="9">
      <c r="A9" s="20" t="inlineStr">
        <is>
          <t>Hoe je hem invult</t>
        </is>
      </c>
    </row>
    <row r="10" ht="46" customHeight="1">
      <c r="A10" s="21" t="inlineStr">
        <is>
          <t>Typ in het vakje van een dag een letter: V voor vakantie, A voor adv of atv, B voor bijzonder verlof en Z voor ziek. Rechts naast de kaart telt het blad per medewerker hoeveel dagen er van elke soort staan.</t>
        </is>
      </c>
    </row>
    <row r="11">
      <c r="A11" s="22" t="inlineStr"/>
    </row>
    <row r="12">
      <c r="A12" s="20" t="inlineStr">
        <is>
          <t>Wat het niet doet</t>
        </is>
      </c>
    </row>
    <row r="13" ht="46" customHeight="1">
      <c r="A13" s="21" t="inlineStr">
        <is>
          <t>Het houdt geen saldo bij. Deze kaart laat zien wíe wanneer weg is; hoeveel uur er nog over is, per soort, en wanneer het wettelijke deel vervalt, staat in het verlofsaldo-sjabloon. Dat zijn twee verschillende vragen en daarom twee bestanden.</t>
        </is>
      </c>
    </row>
    <row r="14">
      <c r="A14" s="22" t="inlineStr"/>
    </row>
    <row r="15" ht="46" customHeight="1">
      <c r="A15" s="21" t="inlineStr">
        <is>
          <t>Het telt in dagen en niet in uren. Voor wie in uren rekent, of met wisselende contracturen werkt, is het saldosjabloon het juiste bestand.</t>
        </is>
      </c>
    </row>
    <row r="16">
      <c r="A16" s="22" t="inlineStr"/>
    </row>
    <row r="17" ht="46" customHeight="1">
      <c r="A17" s="21" t="inlineStr">
        <is>
          <t>Een feestdag is trouwens niet automatisch een vrije dag. De kaart kleurt hem, maar of er gewerkt wordt en wat dat oplevert, staat in je cao.</t>
        </is>
      </c>
    </row>
    <row r="18">
      <c r="A18" s="22" t="inlineStr"/>
    </row>
    <row r="19" ht="46" customHeight="1">
      <c r="A19" s="21" t="inlineStr">
        <is>
          <t>Gemaakt door Celtucom — celtucom.com/nl/verlofregistratie-excel/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2026-09-21T11:41:56Z</dcterms:created>
  <dcterms:modified xsi:type="dcterms:W3CDTF">2026-09-21T11:41:57Z</dcterms:modified>
</cp:coreProperties>
</file>